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teamworkingspace.bipt.local/sites/dossiers2012/7/2012000261/Publicaties_statistisch jaarverslag BIPT/jaarverslag 2022/Finale documenten e-vote/"/>
    </mc:Choice>
  </mc:AlternateContent>
  <xr:revisionPtr revIDLastSave="0" documentId="13_ncr:1_{D017FA5E-4E31-4A10-A9D4-15B90BA1181E}" xr6:coauthVersionLast="47" xr6:coauthVersionMax="47" xr10:uidLastSave="{00000000-0000-0000-0000-000000000000}"/>
  <bookViews>
    <workbookView xWindow="28680" yWindow="-120" windowWidth="29040" windowHeight="15840" activeTab="3" xr2:uid="{00000000-000D-0000-FFFF-FFFF00000000}"/>
  </bookViews>
  <sheets>
    <sheet name="Inhoudstafel" sheetId="7" r:id="rId1"/>
    <sheet name="marktcontext" sheetId="1" r:id="rId2"/>
    <sheet name="vast" sheetId="9" r:id="rId3"/>
    <sheet name="mobiel" sheetId="8" r:id="rId4"/>
    <sheet name="multiplay" sheetId="4" r:id="rId5"/>
    <sheet name="TV" sheetId="5" r:id="rId6"/>
    <sheet name="Klantverloop" sheetId="10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8" i="8" l="1"/>
  <c r="F28" i="8"/>
  <c r="G28" i="8"/>
  <c r="H28" i="8"/>
  <c r="I28" i="8"/>
  <c r="J28" i="8"/>
  <c r="K28" i="8"/>
  <c r="L28" i="8"/>
  <c r="M28" i="8"/>
  <c r="N28" i="8"/>
  <c r="D28" i="8"/>
  <c r="E29" i="8"/>
  <c r="F29" i="8"/>
  <c r="G29" i="8"/>
  <c r="H29" i="8"/>
  <c r="I29" i="8"/>
  <c r="J29" i="8"/>
  <c r="K29" i="8"/>
  <c r="L29" i="8"/>
  <c r="M29" i="8"/>
  <c r="N29" i="8"/>
  <c r="D29" i="8"/>
  <c r="E22" i="4" l="1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D22" i="4"/>
  <c r="S41" i="4" l="1"/>
  <c r="S42" i="4"/>
  <c r="S43" i="4"/>
  <c r="S35" i="4"/>
  <c r="S16" i="4"/>
  <c r="S8" i="4"/>
  <c r="S3" i="4"/>
  <c r="K23" i="10" l="1"/>
  <c r="M27" i="1" l="1"/>
  <c r="N27" i="1"/>
  <c r="L27" i="1"/>
  <c r="M29" i="1"/>
  <c r="N29" i="1"/>
  <c r="L29" i="1"/>
  <c r="N40" i="8" l="1"/>
  <c r="N115" i="8"/>
  <c r="N109" i="8"/>
  <c r="N98" i="8"/>
  <c r="N88" i="8"/>
  <c r="N58" i="8"/>
  <c r="N75" i="8" s="1"/>
  <c r="N46" i="8"/>
  <c r="N25" i="8" l="1"/>
  <c r="N26" i="8"/>
  <c r="N18" i="8"/>
  <c r="S45" i="4"/>
  <c r="E3" i="5"/>
  <c r="F3" i="5"/>
  <c r="G3" i="5"/>
  <c r="H3" i="5"/>
  <c r="I3" i="5"/>
  <c r="J3" i="5"/>
  <c r="K3" i="5"/>
  <c r="L3" i="5"/>
  <c r="M3" i="5"/>
  <c r="N3" i="5"/>
  <c r="O3" i="5"/>
  <c r="P3" i="5"/>
  <c r="D3" i="5"/>
  <c r="N3" i="8"/>
  <c r="L41" i="9" l="1"/>
  <c r="K41" i="9"/>
  <c r="N41" i="9"/>
  <c r="M41" i="9"/>
  <c r="L49" i="9"/>
  <c r="M49" i="9"/>
  <c r="N49" i="9"/>
  <c r="N37" i="9"/>
  <c r="N27" i="9" l="1"/>
  <c r="N32" i="9"/>
  <c r="N28" i="9"/>
  <c r="N3" i="9"/>
  <c r="N9" i="9"/>
  <c r="N4" i="9"/>
  <c r="N33" i="1"/>
  <c r="L34" i="1"/>
  <c r="L33" i="1" s="1"/>
  <c r="K34" i="1"/>
  <c r="K33" i="1" s="1"/>
  <c r="J34" i="1"/>
  <c r="J33" i="1" s="1"/>
  <c r="I34" i="1"/>
  <c r="I33" i="1" s="1"/>
  <c r="H34" i="1"/>
  <c r="G34" i="1"/>
  <c r="G33" i="1" s="1"/>
  <c r="F34" i="1"/>
  <c r="F33" i="1" s="1"/>
  <c r="E34" i="1"/>
  <c r="D34" i="1"/>
  <c r="D33" i="1" s="1"/>
  <c r="M33" i="1"/>
  <c r="H33" i="1" l="1"/>
  <c r="E33" i="1"/>
  <c r="N42" i="1"/>
  <c r="I19" i="5" l="1"/>
  <c r="J19" i="5"/>
  <c r="K19" i="5"/>
  <c r="L19" i="5"/>
  <c r="M19" i="5"/>
  <c r="N19" i="5"/>
  <c r="O19" i="5"/>
  <c r="P19" i="5"/>
  <c r="P14" i="5"/>
  <c r="O9" i="5"/>
  <c r="P9" i="5"/>
  <c r="P7" i="5"/>
  <c r="N17" i="1" l="1"/>
  <c r="N3" i="1"/>
  <c r="N43" i="1" s="1"/>
  <c r="J23" i="10" l="1"/>
  <c r="M115" i="8" l="1"/>
  <c r="M109" i="8"/>
  <c r="M88" i="8"/>
  <c r="M98" i="8"/>
  <c r="F41" i="8"/>
  <c r="F40" i="8" s="1"/>
  <c r="G41" i="8"/>
  <c r="G40" i="8" s="1"/>
  <c r="H41" i="8"/>
  <c r="H40" i="8" s="1"/>
  <c r="I41" i="8"/>
  <c r="I40" i="8" s="1"/>
  <c r="E41" i="8"/>
  <c r="E40" i="8" s="1"/>
  <c r="K41" i="8"/>
  <c r="L41" i="8"/>
  <c r="L40" i="8" s="1"/>
  <c r="M41" i="8"/>
  <c r="J41" i="8"/>
  <c r="J40" i="8" s="1"/>
  <c r="M58" i="8"/>
  <c r="M75" i="8"/>
  <c r="M46" i="8"/>
  <c r="M26" i="8"/>
  <c r="M25" i="8"/>
  <c r="M18" i="8"/>
  <c r="M3" i="8"/>
  <c r="M40" i="8" l="1"/>
  <c r="K40" i="8"/>
  <c r="O14" i="5" l="1"/>
  <c r="O7" i="5"/>
  <c r="R45" i="4" l="1"/>
  <c r="R41" i="4" l="1"/>
  <c r="R42" i="4"/>
  <c r="R43" i="4"/>
  <c r="R35" i="4"/>
  <c r="R31" i="4"/>
  <c r="R28" i="4"/>
  <c r="R25" i="4"/>
  <c r="R16" i="4"/>
  <c r="R8" i="4"/>
  <c r="R3" i="4"/>
  <c r="M32" i="9" l="1"/>
  <c r="M27" i="9" s="1"/>
  <c r="M28" i="9"/>
  <c r="M37" i="9"/>
  <c r="M3" i="9" l="1"/>
  <c r="M13" i="1" l="1"/>
  <c r="M9" i="1"/>
  <c r="M5" i="1"/>
  <c r="L7" i="5"/>
  <c r="M17" i="1" l="1"/>
  <c r="M4" i="1"/>
  <c r="M42" i="1" s="1"/>
  <c r="M3" i="1" l="1"/>
  <c r="M43" i="1" s="1"/>
  <c r="I23" i="10"/>
  <c r="N14" i="5" l="1"/>
  <c r="N9" i="5"/>
  <c r="Q45" i="4" l="1"/>
  <c r="Q41" i="4" l="1"/>
  <c r="Q42" i="4"/>
  <c r="Q43" i="4"/>
  <c r="Q16" i="4"/>
  <c r="Q8" i="4"/>
  <c r="Q3" i="4"/>
  <c r="L75" i="8" l="1"/>
  <c r="L58" i="8"/>
  <c r="L46" i="8"/>
  <c r="L18" i="8" l="1"/>
  <c r="L3" i="8"/>
  <c r="L37" i="9" l="1"/>
  <c r="L32" i="9" l="1"/>
  <c r="L28" i="9"/>
  <c r="L9" i="9"/>
  <c r="L4" i="9"/>
  <c r="L3" i="9" s="1"/>
  <c r="L27" i="9" l="1"/>
  <c r="L13" i="1" l="1"/>
  <c r="L22" i="1"/>
  <c r="L9" i="1"/>
  <c r="L5" i="1"/>
  <c r="L18" i="1"/>
  <c r="L4" i="1" l="1"/>
  <c r="L42" i="1" s="1"/>
  <c r="L17" i="1"/>
  <c r="L3" i="1" l="1"/>
  <c r="H23" i="10"/>
  <c r="P45" i="4" l="1"/>
  <c r="P41" i="4"/>
  <c r="P42" i="4"/>
  <c r="P43" i="4"/>
  <c r="P16" i="4"/>
  <c r="P8" i="4"/>
  <c r="P3" i="4"/>
  <c r="K109" i="8"/>
  <c r="K115" i="8"/>
  <c r="K88" i="8"/>
  <c r="K75" i="8"/>
  <c r="K25" i="8"/>
  <c r="K26" i="8"/>
  <c r="K46" i="8"/>
  <c r="K98" i="8" l="1"/>
  <c r="K18" i="8"/>
  <c r="K3" i="8"/>
  <c r="K49" i="9" l="1"/>
  <c r="K37" i="9"/>
  <c r="K32" i="9" l="1"/>
  <c r="K28" i="9"/>
  <c r="K27" i="9" s="1"/>
  <c r="J9" i="9" l="1"/>
  <c r="K9" i="9"/>
  <c r="J4" i="9"/>
  <c r="J3" i="9" s="1"/>
  <c r="K4" i="9"/>
  <c r="K3" i="9" l="1"/>
  <c r="K9" i="1" l="1"/>
  <c r="K22" i="1" l="1"/>
  <c r="K13" i="1" l="1"/>
  <c r="K18" i="1" l="1"/>
  <c r="K4" i="1"/>
  <c r="K42" i="1" s="1"/>
  <c r="K17" i="1" l="1"/>
  <c r="K3" i="1"/>
  <c r="F23" i="10" l="1"/>
  <c r="J48" i="8" l="1"/>
  <c r="J58" i="8" l="1"/>
  <c r="G23" i="10" l="1"/>
  <c r="L14" i="5" l="1"/>
  <c r="L9" i="5"/>
  <c r="J22" i="9" l="1"/>
  <c r="J18" i="9"/>
  <c r="O41" i="4"/>
  <c r="O42" i="4"/>
  <c r="O43" i="4"/>
  <c r="O45" i="4"/>
  <c r="J17" i="9" l="1"/>
  <c r="O16" i="4"/>
  <c r="O8" i="4"/>
  <c r="O3" i="4"/>
  <c r="J32" i="9" l="1"/>
  <c r="J28" i="9"/>
  <c r="J27" i="9" l="1"/>
  <c r="J41" i="9" l="1"/>
  <c r="J49" i="9"/>
  <c r="J37" i="9"/>
  <c r="J9" i="1" l="1"/>
  <c r="J5" i="1" l="1"/>
  <c r="J4" i="1" s="1"/>
  <c r="J42" i="1" s="1"/>
  <c r="J13" i="1"/>
  <c r="J22" i="1"/>
  <c r="J18" i="1"/>
  <c r="J17" i="1" l="1"/>
  <c r="J3" i="1"/>
  <c r="J23" i="8"/>
  <c r="J25" i="8" s="1"/>
  <c r="J24" i="8"/>
  <c r="J26" i="8" s="1"/>
  <c r="J19" i="8"/>
  <c r="J22" i="8" s="1"/>
  <c r="J18" i="8" l="1"/>
  <c r="J3" i="8"/>
  <c r="J46" i="8" l="1"/>
  <c r="J115" i="8" l="1"/>
  <c r="J109" i="8"/>
  <c r="J66" i="8"/>
  <c r="J68" i="8"/>
  <c r="J75" i="8" s="1"/>
  <c r="J88" i="8"/>
  <c r="J98" i="8" s="1"/>
  <c r="K9" i="5" l="1"/>
  <c r="J9" i="5"/>
  <c r="I9" i="5"/>
  <c r="H9" i="5"/>
  <c r="G9" i="5"/>
  <c r="K14" i="5" l="1"/>
  <c r="J14" i="5"/>
  <c r="I14" i="5"/>
  <c r="H14" i="5"/>
  <c r="N45" i="4"/>
  <c r="M45" i="4"/>
  <c r="N43" i="4"/>
  <c r="N42" i="4"/>
  <c r="N41" i="4"/>
  <c r="N35" i="4"/>
  <c r="N31" i="4"/>
  <c r="M31" i="4"/>
  <c r="L31" i="4"/>
  <c r="K31" i="4"/>
  <c r="J31" i="4"/>
  <c r="I31" i="4"/>
  <c r="H31" i="4"/>
  <c r="G31" i="4"/>
  <c r="N28" i="4"/>
  <c r="M28" i="4"/>
  <c r="L28" i="4"/>
  <c r="K28" i="4"/>
  <c r="J28" i="4"/>
  <c r="I28" i="4"/>
  <c r="H28" i="4"/>
  <c r="G28" i="4"/>
  <c r="N25" i="4"/>
  <c r="M25" i="4"/>
  <c r="L25" i="4"/>
  <c r="K25" i="4"/>
  <c r="J25" i="4"/>
  <c r="I25" i="4"/>
  <c r="H25" i="4"/>
  <c r="G25" i="4"/>
  <c r="N16" i="4"/>
  <c r="M16" i="4"/>
  <c r="L16" i="4"/>
  <c r="K16" i="4"/>
  <c r="J16" i="4"/>
  <c r="I16" i="4"/>
  <c r="H16" i="4"/>
  <c r="G16" i="4"/>
  <c r="F16" i="4"/>
  <c r="E16" i="4"/>
  <c r="D16" i="4"/>
  <c r="N8" i="4"/>
  <c r="M8" i="4"/>
  <c r="L8" i="4"/>
  <c r="K8" i="4"/>
  <c r="J8" i="4"/>
  <c r="I8" i="4"/>
  <c r="H8" i="4"/>
  <c r="G8" i="4"/>
  <c r="F8" i="4"/>
  <c r="E8" i="4"/>
  <c r="D8" i="4"/>
  <c r="N3" i="4"/>
  <c r="M3" i="4"/>
  <c r="L3" i="4"/>
  <c r="K3" i="4"/>
  <c r="J3" i="4"/>
  <c r="I3" i="4"/>
  <c r="H3" i="4"/>
  <c r="G3" i="4"/>
  <c r="F3" i="4"/>
  <c r="E3" i="4"/>
  <c r="D3" i="4"/>
  <c r="I115" i="8"/>
  <c r="H115" i="8"/>
  <c r="G115" i="8"/>
  <c r="F115" i="8"/>
  <c r="E115" i="8"/>
  <c r="D115" i="8"/>
  <c r="I109" i="8"/>
  <c r="H109" i="8"/>
  <c r="G109" i="8"/>
  <c r="F109" i="8"/>
  <c r="E109" i="8"/>
  <c r="D109" i="8"/>
  <c r="I88" i="8"/>
  <c r="H88" i="8"/>
  <c r="H98" i="8" s="1"/>
  <c r="G88" i="8"/>
  <c r="G98" i="8" s="1"/>
  <c r="F88" i="8"/>
  <c r="F98" i="8" s="1"/>
  <c r="E88" i="8"/>
  <c r="E98" i="8" s="1"/>
  <c r="D88" i="8"/>
  <c r="D98" i="8" s="1"/>
  <c r="I58" i="8"/>
  <c r="I75" i="8" s="1"/>
  <c r="H58" i="8"/>
  <c r="H75" i="8" s="1"/>
  <c r="G58" i="8"/>
  <c r="G75" i="8" s="1"/>
  <c r="F58" i="8"/>
  <c r="E58" i="8"/>
  <c r="E75" i="8" s="1"/>
  <c r="D58" i="8"/>
  <c r="I46" i="8"/>
  <c r="H46" i="8"/>
  <c r="G46" i="8"/>
  <c r="F46" i="8"/>
  <c r="E46" i="8"/>
  <c r="D46" i="8"/>
  <c r="I24" i="8"/>
  <c r="I26" i="8" s="1"/>
  <c r="H24" i="8"/>
  <c r="H26" i="8" s="1"/>
  <c r="I23" i="8"/>
  <c r="I25" i="8" s="1"/>
  <c r="H23" i="8"/>
  <c r="H25" i="8" s="1"/>
  <c r="I22" i="8"/>
  <c r="H22" i="8"/>
  <c r="H18" i="8" s="1"/>
  <c r="G22" i="8"/>
  <c r="G18" i="8" s="1"/>
  <c r="F22" i="8"/>
  <c r="F18" i="8" s="1"/>
  <c r="E22" i="8"/>
  <c r="E18" i="8" s="1"/>
  <c r="I10" i="8"/>
  <c r="I3" i="8" s="1"/>
  <c r="H3" i="8"/>
  <c r="G3" i="8"/>
  <c r="F3" i="8"/>
  <c r="E3" i="8"/>
  <c r="I49" i="9"/>
  <c r="H49" i="9"/>
  <c r="G49" i="9"/>
  <c r="F49" i="9"/>
  <c r="E49" i="9"/>
  <c r="D49" i="9"/>
  <c r="I41" i="9"/>
  <c r="H41" i="9"/>
  <c r="G41" i="9"/>
  <c r="F41" i="9"/>
  <c r="E41" i="9"/>
  <c r="D41" i="9"/>
  <c r="I37" i="9"/>
  <c r="H37" i="9"/>
  <c r="G37" i="9"/>
  <c r="F37" i="9"/>
  <c r="E37" i="9"/>
  <c r="D37" i="9"/>
  <c r="I32" i="9"/>
  <c r="H32" i="9"/>
  <c r="G32" i="9"/>
  <c r="F32" i="9"/>
  <c r="E32" i="9"/>
  <c r="D32" i="9"/>
  <c r="I28" i="9"/>
  <c r="H28" i="9"/>
  <c r="G28" i="9"/>
  <c r="F28" i="9"/>
  <c r="E28" i="9"/>
  <c r="D28" i="9"/>
  <c r="I22" i="9"/>
  <c r="H22" i="9"/>
  <c r="G22" i="9"/>
  <c r="F22" i="9"/>
  <c r="E22" i="9"/>
  <c r="D22" i="9"/>
  <c r="I18" i="9"/>
  <c r="I17" i="9" s="1"/>
  <c r="H18" i="9"/>
  <c r="G18" i="9"/>
  <c r="F18" i="9"/>
  <c r="E18" i="9"/>
  <c r="D18" i="9"/>
  <c r="I9" i="9"/>
  <c r="H9" i="9"/>
  <c r="G9" i="9"/>
  <c r="F9" i="9"/>
  <c r="E9" i="9"/>
  <c r="D9" i="9"/>
  <c r="I4" i="9"/>
  <c r="H4" i="9"/>
  <c r="G4" i="9"/>
  <c r="F4" i="9"/>
  <c r="E4" i="9"/>
  <c r="D4" i="9"/>
  <c r="I22" i="1"/>
  <c r="H22" i="1"/>
  <c r="G22" i="1"/>
  <c r="F22" i="1"/>
  <c r="I18" i="1"/>
  <c r="H18" i="1"/>
  <c r="G18" i="1"/>
  <c r="F18" i="1"/>
  <c r="I13" i="1"/>
  <c r="H13" i="1"/>
  <c r="G13" i="1"/>
  <c r="F13" i="1"/>
  <c r="E13" i="1"/>
  <c r="D13" i="1"/>
  <c r="I9" i="1"/>
  <c r="H9" i="1"/>
  <c r="G9" i="1"/>
  <c r="F9" i="1"/>
  <c r="E9" i="1"/>
  <c r="D9" i="1"/>
  <c r="I5" i="1"/>
  <c r="H5" i="1"/>
  <c r="G5" i="1"/>
  <c r="F5" i="1"/>
  <c r="E5" i="1"/>
  <c r="D5" i="1"/>
  <c r="H17" i="1" l="1"/>
  <c r="H19" i="5"/>
  <c r="E17" i="9"/>
  <c r="I27" i="9"/>
  <c r="I17" i="1"/>
  <c r="F17" i="1"/>
  <c r="G17" i="1"/>
  <c r="D4" i="1"/>
  <c r="D42" i="1" s="1"/>
  <c r="F17" i="9"/>
  <c r="G4" i="1"/>
  <c r="G42" i="1" s="1"/>
  <c r="H17" i="9"/>
  <c r="F27" i="9"/>
  <c r="E3" i="9"/>
  <c r="D3" i="9"/>
  <c r="H3" i="9"/>
  <c r="D17" i="9"/>
  <c r="G27" i="9"/>
  <c r="I3" i="9"/>
  <c r="G17" i="9"/>
  <c r="E27" i="9"/>
  <c r="F4" i="1"/>
  <c r="F42" i="1" s="1"/>
  <c r="F3" i="9"/>
  <c r="D75" i="8"/>
  <c r="D27" i="9"/>
  <c r="H27" i="9"/>
  <c r="E4" i="1"/>
  <c r="E42" i="1" s="1"/>
  <c r="E17" i="1"/>
  <c r="G3" i="9"/>
  <c r="I18" i="8"/>
  <c r="H4" i="1"/>
  <c r="H42" i="1" s="1"/>
  <c r="I4" i="1"/>
  <c r="I42" i="1" s="1"/>
  <c r="D17" i="1"/>
  <c r="F75" i="8"/>
  <c r="I98" i="8"/>
  <c r="D3" i="1" l="1"/>
  <c r="G3" i="1"/>
  <c r="F3" i="1"/>
  <c r="E3" i="1"/>
  <c r="H3" i="1"/>
  <c r="I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E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 xml:space="preserve">inbegrepen in ander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inbegrepen in ander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46" authorId="0" shapeId="0" xr:uid="{DF50B53D-C1C0-4520-B757-CFFD5D295263}">
      <text>
        <r>
          <rPr>
            <b/>
            <sz val="9"/>
            <color indexed="81"/>
            <rFont val="Tahoma"/>
            <family val="2"/>
          </rPr>
          <t>inclusief Lycamobile en DPGmedia vanaf 2019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1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exclusief Orange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H111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 xml:space="preserve">inclusief Orange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Verdickt Hilde</author>
  </authors>
  <commentList>
    <comment ref="F22" authorId="0" shapeId="0" xr:uid="{00000000-0006-0000-0600-000001000000}">
      <text>
        <r>
          <rPr>
            <sz val="9"/>
            <color indexed="81"/>
            <rFont val="Tahoma"/>
            <family val="2"/>
          </rPr>
          <t xml:space="preserve">sedert 1/07/2017
</t>
        </r>
      </text>
    </comment>
    <comment ref="F23" authorId="0" shapeId="0" xr:uid="{10ADAA4F-A567-495A-8906-646996401050}">
      <text>
        <r>
          <rPr>
            <b/>
            <sz val="9"/>
            <color indexed="81"/>
            <rFont val="Tahoma"/>
            <family val="2"/>
          </rPr>
          <t>tweede semester 2017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<sst xmlns="http://schemas.openxmlformats.org/spreadsheetml/2006/main" count="358" uniqueCount="252">
  <si>
    <t>Inhoudstafel</t>
  </si>
  <si>
    <t>Marktcontext</t>
  </si>
  <si>
    <t>Mobiel</t>
  </si>
  <si>
    <t>Multiplay</t>
  </si>
  <si>
    <t>TV</t>
  </si>
  <si>
    <t xml:space="preserve">      - ander</t>
  </si>
  <si>
    <t>OMZET ELEKTRONISCHE COMMUNICATIE EN TV ( RETAIL EN WHOLESALE )</t>
  </si>
  <si>
    <t>OMZET VAST SPRAAKTELEFOONVERKEER, WAARVAN :</t>
  </si>
  <si>
    <t>VOLUME VASTE BREEDBANDLIJNEN</t>
  </si>
  <si>
    <t>VASTE BREEDBANDLIJNEN PER SNELHEIDSCATEGORIE</t>
  </si>
  <si>
    <t>VASTE BREEDBANDLIJNEN PER TECHNOLOGIE</t>
  </si>
  <si>
    <t xml:space="preserve">   Ander</t>
  </si>
  <si>
    <t>duizend euro</t>
  </si>
  <si>
    <t xml:space="preserve">   Retail diensten (spraak, sms, mms, data)</t>
  </si>
  <si>
    <t xml:space="preserve">   M2M</t>
  </si>
  <si>
    <t xml:space="preserve">   MVNO</t>
  </si>
  <si>
    <t xml:space="preserve">   Apparatuur</t>
  </si>
  <si>
    <t xml:space="preserve">   Roaming spraak, sms, data (retail)</t>
  </si>
  <si>
    <t xml:space="preserve">   Visitor roaming</t>
  </si>
  <si>
    <t xml:space="preserve">   MTR sms</t>
  </si>
  <si>
    <t>megabytes</t>
  </si>
  <si>
    <t xml:space="preserve">   Double play</t>
  </si>
  <si>
    <t xml:space="preserve">   Triple play</t>
  </si>
  <si>
    <t xml:space="preserve">   Quadruple play</t>
  </si>
  <si>
    <t xml:space="preserve">   Vast BB + mobiel</t>
  </si>
  <si>
    <t xml:space="preserve">   Vast BB + vast TEL</t>
  </si>
  <si>
    <t xml:space="preserve">   Vast BB + TV</t>
  </si>
  <si>
    <t xml:space="preserve">   Vast TEL + TV</t>
  </si>
  <si>
    <t xml:space="preserve">   Vast TEL + mobiel</t>
  </si>
  <si>
    <t xml:space="preserve">   TV + mobiel</t>
  </si>
  <si>
    <t xml:space="preserve">   Vast BB + TV + vast TEL</t>
  </si>
  <si>
    <t xml:space="preserve">   Vast BB + TV + mobiel</t>
  </si>
  <si>
    <t xml:space="preserve">   Vast BB + vast TEL + mobiel</t>
  </si>
  <si>
    <t xml:space="preserve">   Vast TEL + TV+ mobiel</t>
  </si>
  <si>
    <t xml:space="preserve">RETAIL TV-INKOMSTEN, WAARVAN : </t>
  </si>
  <si>
    <t xml:space="preserve">   Enkel analoge TV</t>
  </si>
  <si>
    <t>2017</t>
  </si>
  <si>
    <t>TOEGANGSKANALEN TOT VAST TELEFOONNETWERK</t>
  </si>
  <si>
    <t>VOLUME VAST SPRAAKTELEFOONVERKEER, WAARVAN:</t>
  </si>
  <si>
    <t xml:space="preserve">    -Nationaal vast naar vast</t>
  </si>
  <si>
    <t xml:space="preserve">    -Nationaal vast naar mobiel</t>
  </si>
  <si>
    <t xml:space="preserve">   - Internationaal</t>
  </si>
  <si>
    <t>N/A</t>
  </si>
  <si>
    <t xml:space="preserve">   MTR spraak</t>
  </si>
  <si>
    <t xml:space="preserve">   </t>
  </si>
  <si>
    <t>duizend minuten</t>
  </si>
  <si>
    <t>duizend</t>
  </si>
  <si>
    <t xml:space="preserve">MOBIEL DATAVOLUME </t>
  </si>
  <si>
    <t>SMS VOLUME</t>
  </si>
  <si>
    <t>gigabytes/maand</t>
  </si>
  <si>
    <t xml:space="preserve">       - Zakelijk</t>
  </si>
  <si>
    <t>euro/maand</t>
  </si>
  <si>
    <t xml:space="preserve">ACTIEVE SIMKAARTEN </t>
  </si>
  <si>
    <t xml:space="preserve"> GEMIDDELD ACTIEVE SIMKAARTEN </t>
  </si>
  <si>
    <t xml:space="preserve">MOBIEL SPRAAKVERKEER </t>
  </si>
  <si>
    <t xml:space="preserve">   GEMIDDELD MAANDELIJKS SPRAAKVOLUME PER ACTIEVE SIMKAART</t>
  </si>
  <si>
    <t>minuten/maand</t>
  </si>
  <si>
    <t xml:space="preserve">    - Residentieel</t>
  </si>
  <si>
    <t xml:space="preserve">    - Zakelijk</t>
  </si>
  <si>
    <t xml:space="preserve">  SMS VOLUME MVNO</t>
  </si>
  <si>
    <t xml:space="preserve">   GEMIDDELD MAANDELIJKS SMS VOLUME PER ACTIEVE SIMKAART</t>
  </si>
  <si>
    <t>aantal sms/maand</t>
  </si>
  <si>
    <t xml:space="preserve">   MOBIEL DATAVOLUME MVNO</t>
  </si>
  <si>
    <t xml:space="preserve">   MOBIEL DATAVOLUME MNO + MVNO</t>
  </si>
  <si>
    <t xml:space="preserve">   MOBIEL DATAVOLUME MNO</t>
  </si>
  <si>
    <t xml:space="preserve">      - Full MVNO simkaarten</t>
  </si>
  <si>
    <t xml:space="preserve">   GEMIDDELD ACTIEVE SIMKAARTEN EXCL M2M ( MNO + MVNO )</t>
  </si>
  <si>
    <t xml:space="preserve">   GEMIDDELD ACTIEVE SIMKAARTEN EXCL M2M ( MNO )</t>
  </si>
  <si>
    <t xml:space="preserve">       - Residentieel</t>
  </si>
  <si>
    <t xml:space="preserve">     - Mobiel naar vast ( MNO + MVNO )</t>
  </si>
  <si>
    <t xml:space="preserve">     - Mobiel naar mobiel off-net ( MNO + MVNO )</t>
  </si>
  <si>
    <t xml:space="preserve">     - Mobiel naar mobiel on-net ( MNO + MVNO )</t>
  </si>
  <si>
    <t xml:space="preserve">     - Internationaal uitgaand (excl roaming out naar abonnee in het buitenland)</t>
  </si>
  <si>
    <t xml:space="preserve">     - Oproepen naar voice mail</t>
  </si>
  <si>
    <t xml:space="preserve">     - Roaming out : naar mobiele abonnee in het buitenland ( MNO + MVNO )</t>
  </si>
  <si>
    <t xml:space="preserve">     - Roaming out : door mobiele abonnee in het buitenland ( MNO + MVNO )</t>
  </si>
  <si>
    <t xml:space="preserve">    Smartphone datakaarten ander</t>
  </si>
  <si>
    <t xml:space="preserve">     -  Residentieel</t>
  </si>
  <si>
    <t xml:space="preserve">      - Zakelijk</t>
  </si>
  <si>
    <t xml:space="preserve">      - Gemiddeld maandelijks spraakvolume  (MNO + MVNO abonnees)</t>
  </si>
  <si>
    <t xml:space="preserve">      - Gemiddeld maandelijks spraakvolume (MNO abonnees)</t>
  </si>
  <si>
    <t xml:space="preserve">             -  Residentieel</t>
  </si>
  <si>
    <t xml:space="preserve">             - Zakelijk</t>
  </si>
  <si>
    <t xml:space="preserve">   - SMS georigineerd op het thuisnetwerk (exclusief roaming )</t>
  </si>
  <si>
    <t xml:space="preserve">   - SMS roaming out : naar mobiele abonnee in het buitenland </t>
  </si>
  <si>
    <t xml:space="preserve">   - SMS roaming out : door mobiele abonnee in het buitenland </t>
  </si>
  <si>
    <t xml:space="preserve">    - SMS MVNO abonnees (inclusief roaming out)</t>
  </si>
  <si>
    <t xml:space="preserve">    - SMS MVNO abonnees (inclusief roaming out verzonden sms door mobiele abonnee)</t>
  </si>
  <si>
    <t xml:space="preserve">   - Gemiddeld verzonden SMS per actieve simkaart ( MNO )</t>
  </si>
  <si>
    <t xml:space="preserve">        - residentieel</t>
  </si>
  <si>
    <t xml:space="preserve">       - zakelijk</t>
  </si>
  <si>
    <t xml:space="preserve">   - Mobiel datavolume MNO + MVNO ( exclusief roaming out )</t>
  </si>
  <si>
    <t xml:space="preserve">   - Roaming out mobile data MNO + MVNO</t>
  </si>
  <si>
    <t xml:space="preserve">    - 3G verkeer</t>
  </si>
  <si>
    <t xml:space="preserve">    - Tablet/PC</t>
  </si>
  <si>
    <t xml:space="preserve">     -  Smartphone</t>
  </si>
  <si>
    <t xml:space="preserve">      - Tablet/PC</t>
  </si>
  <si>
    <t xml:space="preserve">   OMZET ELEKTRONISCHE COMMUNICATIE, WAARVAN :</t>
  </si>
  <si>
    <t xml:space="preserve">    - Retail</t>
  </si>
  <si>
    <t xml:space="preserve">       - mobiel</t>
  </si>
  <si>
    <t xml:space="preserve">      -  vast </t>
  </si>
  <si>
    <t xml:space="preserve">       - vast </t>
  </si>
  <si>
    <t xml:space="preserve">       - ander</t>
  </si>
  <si>
    <t xml:space="preserve">   OMZET TV, WAARVAN :</t>
  </si>
  <si>
    <t xml:space="preserve">   - Retail</t>
  </si>
  <si>
    <t xml:space="preserve">  -  Wholesale</t>
  </si>
  <si>
    <t xml:space="preserve">    -  Wholesale</t>
  </si>
  <si>
    <t xml:space="preserve">    RESIDENTIEEL</t>
  </si>
  <si>
    <t xml:space="preserve">    ZAKELIJK</t>
  </si>
  <si>
    <t xml:space="preserve">   RESIDENTIELE TOEGANGSKANALEN</t>
  </si>
  <si>
    <t xml:space="preserve">    ZAKELIJKE TOEGANGSKANALEN</t>
  </si>
  <si>
    <t xml:space="preserve">     - PSTN</t>
  </si>
  <si>
    <t xml:space="preserve">     - Kabel</t>
  </si>
  <si>
    <t xml:space="preserve">     - ISDN-2</t>
  </si>
  <si>
    <t xml:space="preserve">     -Managed VoB</t>
  </si>
  <si>
    <t xml:space="preserve">     - ISDN-30</t>
  </si>
  <si>
    <t xml:space="preserve">     - Managed VoB</t>
  </si>
  <si>
    <t xml:space="preserve">    - Nationaal vast naar mobiel</t>
  </si>
  <si>
    <t xml:space="preserve">    - Internationaal</t>
  </si>
  <si>
    <t xml:space="preserve">    - Nationaal vast naar vast</t>
  </si>
  <si>
    <t xml:space="preserve">   RESIDENTIEEL, WAARVAN  :</t>
  </si>
  <si>
    <t xml:space="preserve">  ZAKELIJK, WAARVAN :</t>
  </si>
  <si>
    <t xml:space="preserve">    - Residentieel </t>
  </si>
  <si>
    <t xml:space="preserve">     &gt;= 144 kbps; &lt; 2 Mbps</t>
  </si>
  <si>
    <t xml:space="preserve">     = 2 Mbps;&lt; 10 Mbps</t>
  </si>
  <si>
    <t xml:space="preserve">     = 10 Mbps;&lt; 30 Mbps</t>
  </si>
  <si>
    <t xml:space="preserve">     = 30 Mbps;&lt; 100 Mbps</t>
  </si>
  <si>
    <t xml:space="preserve">    - DSL</t>
  </si>
  <si>
    <t xml:space="preserve">    - VDSL</t>
  </si>
  <si>
    <t xml:space="preserve">    - Kabel</t>
  </si>
  <si>
    <t xml:space="preserve">    - NGA kabel</t>
  </si>
  <si>
    <t xml:space="preserve">  SMS VOLUME MNO + MVNO</t>
  </si>
  <si>
    <t>Vast</t>
  </si>
  <si>
    <t xml:space="preserve">   - Residentieel</t>
  </si>
  <si>
    <t xml:space="preserve">   - Zakelijk</t>
  </si>
  <si>
    <t xml:space="preserve">Retail ARPU zakelijk </t>
  </si>
  <si>
    <t xml:space="preserve">   MOBIEL SPRAAKVOLUME RETAIL MNO + MVNO</t>
  </si>
  <si>
    <t>Retail ARPU residentieel (exclusief interconnectie)</t>
  </si>
  <si>
    <t xml:space="preserve">   Actieve simkaarten  (exclusief m2m)</t>
  </si>
  <si>
    <t xml:space="preserve">    PC/tablet datakaarten ander</t>
  </si>
  <si>
    <t>Retail ARPU digitale TV</t>
  </si>
  <si>
    <t xml:space="preserve">   GEMIDDELD JAARVOLUME DIGITAAL</t>
  </si>
  <si>
    <t xml:space="preserve">   - stand alone</t>
  </si>
  <si>
    <t xml:space="preserve">   - multiplay</t>
  </si>
  <si>
    <t xml:space="preserve">  TV</t>
  </si>
  <si>
    <t xml:space="preserve">  Vaste telefonie</t>
  </si>
  <si>
    <t>RETAIL ARPU  (PER ACTIEVE SIMKAART) : Orange, Proximus, Telenet incl. ex-Base</t>
  </si>
  <si>
    <t xml:space="preserve">   Volume geporteerde mobiele nummers tijdens jaar</t>
  </si>
  <si>
    <t xml:space="preserve">   Churn unbundled services</t>
  </si>
  <si>
    <t xml:space="preserve">   Churn 2-play</t>
  </si>
  <si>
    <t xml:space="preserve">   Churn 3-play</t>
  </si>
  <si>
    <t xml:space="preserve">   Churn 4-play</t>
  </si>
  <si>
    <t>HUISHOUDENS MET VASTE DIENSTEN/TV (analoog/digitaal)</t>
  </si>
  <si>
    <t xml:space="preserve">    Smartphone datakaarten MNO (inclusief Telenet vanaf 2017)</t>
  </si>
  <si>
    <t xml:space="preserve">    PC/tablet datakaarten MNO (inclusief Telenet vanaf 2017)</t>
  </si>
  <si>
    <t xml:space="preserve">   MOBIEL SPRAAKVOLUME MVNO ( roaming out inbegrepen, exclusief Telenet vanaf 2017 )</t>
  </si>
  <si>
    <t xml:space="preserve">   SMS VOLUME MNO ( inclusief roaming out, beperkt tot verzonden sms vanaf 2016 )</t>
  </si>
  <si>
    <t xml:space="preserve">   GEMIDDELD MAANDELIJKS DATAVERBRUIK MNO PER ACTIEVE DATASIMKAART</t>
  </si>
  <si>
    <t>RETAILOMZET BUNDELS RESIDENTIELE MARKT</t>
  </si>
  <si>
    <t xml:space="preserve">   - Postpaid</t>
  </si>
  <si>
    <t xml:space="preserve">   - Prepaid</t>
  </si>
  <si>
    <t xml:space="preserve">    - Smartphone</t>
  </si>
  <si>
    <t xml:space="preserve">   - Gemiddeld SMS  per actieve simkaart ( MNO + MVNO abonnees )</t>
  </si>
  <si>
    <t>Naar inhoudstafel</t>
  </si>
  <si>
    <t>euro</t>
  </si>
  <si>
    <t xml:space="preserve">MOBIEL </t>
  </si>
  <si>
    <t xml:space="preserve">     -  Zakelijk</t>
  </si>
  <si>
    <t>TRIPLE PLAY BUNDELS (residentieel) WAARVAN :</t>
  </si>
  <si>
    <t>DOUBLE PLAY BUNDELS (RESIDENTIEEL), WAARVAN :</t>
  </si>
  <si>
    <t>VERHOUDING STAND ALONE - BUNDEL PER PRODUCT (RESIDENTIEEL)</t>
  </si>
  <si>
    <t>ARPU/MAAND (RESIDENTIEEL)</t>
  </si>
  <si>
    <t xml:space="preserve">   ACTIEVE CS/CPS</t>
  </si>
  <si>
    <t xml:space="preserve">   Vlaanderen</t>
  </si>
  <si>
    <t xml:space="preserve">   Wallonie</t>
  </si>
  <si>
    <t xml:space="preserve">   Brussel</t>
  </si>
  <si>
    <t xml:space="preserve">   Churn residentieel (ontkoppelde simkaarten van mobiele netwerk)</t>
  </si>
  <si>
    <t xml:space="preserve">   Churn zakelijk (ontkoppelde simkaarten van mobiele netwerk)</t>
  </si>
  <si>
    <t xml:space="preserve">   Churn totaal (ontkoppelde simkaarten van mobiele netwerk)</t>
  </si>
  <si>
    <t>2018</t>
  </si>
  <si>
    <t xml:space="preserve">    MOBIEL SPRAAKVOLUME  MNO  ( exclusief oproepen naar voice mail vanaf 2014 )</t>
  </si>
  <si>
    <t xml:space="preserve">    - MOBIEL SPRAAKVOLUME MVNO abonnees (inclusief roaming out gemaakte oproepen)</t>
  </si>
  <si>
    <t xml:space="preserve">    - MOBIEL SPRAAKVOLUME  MVNO abonnees (inclusief roaming out: gemaakte en ontvangen oproepen)</t>
  </si>
  <si>
    <t xml:space="preserve">        - MNO</t>
  </si>
  <si>
    <t xml:space="preserve">       - MVNO</t>
  </si>
  <si>
    <t xml:space="preserve">       - MNO</t>
  </si>
  <si>
    <t xml:space="preserve">      -  MVNO</t>
  </si>
  <si>
    <t>VAST</t>
  </si>
  <si>
    <t xml:space="preserve">   Volume geporteerde vaste nummers tijdens jaar</t>
  </si>
  <si>
    <t xml:space="preserve">  % easy switch in totaal acquisities</t>
  </si>
  <si>
    <t>ACTIEVE DATASIMKAARTEN per split smartphone/PC</t>
  </si>
  <si>
    <t xml:space="preserve">      -Vast</t>
  </si>
  <si>
    <t xml:space="preserve">      -Mobiel</t>
  </si>
  <si>
    <t xml:space="preserve">      -TV</t>
  </si>
  <si>
    <t>RETAILOMZET ELEKTRONISCHE COMMUNICATIE &amp; TV (  EXCLUSIEF ANDER ), WAARVAN :</t>
  </si>
  <si>
    <t>2019</t>
  </si>
  <si>
    <r>
      <t xml:space="preserve">duizend </t>
    </r>
    <r>
      <rPr>
        <b/>
        <sz val="10"/>
        <color theme="0"/>
        <rFont val="Calibri"/>
        <family val="2"/>
      </rPr>
      <t>euro</t>
    </r>
  </si>
  <si>
    <t xml:space="preserve">  Churn vast breedband (bundel + stand-alone)</t>
  </si>
  <si>
    <t xml:space="preserve">  Churn vaste telefonie (bundel + stand alone)</t>
  </si>
  <si>
    <t xml:space="preserve">     &gt;= 1 Gbps</t>
  </si>
  <si>
    <t xml:space="preserve">     &gt;= 100 Mbps;&lt; 1Gbps</t>
  </si>
  <si>
    <t>2020</t>
  </si>
  <si>
    <t xml:space="preserve">  Acquisities huishoudens  ( jaar ) </t>
  </si>
  <si>
    <t xml:space="preserve">  Acquisities via Easy switch </t>
  </si>
  <si>
    <t xml:space="preserve">   Enkel analoog</t>
  </si>
  <si>
    <t xml:space="preserve">   ROAMING IN  (oproepen ontstaan op het Belgisch netwerk )</t>
  </si>
  <si>
    <t>Klantverloop</t>
  </si>
  <si>
    <t>2021</t>
  </si>
  <si>
    <t xml:space="preserve">   -  FTTH-FTTB + FTTO</t>
  </si>
  <si>
    <t>AANTAL RESIDENTIELE KLANTEN MET EEN BUNDEL WAARVAN :</t>
  </si>
  <si>
    <t xml:space="preserve">   Vast breedband ( Resdidentiële klanten )</t>
  </si>
  <si>
    <t>AANTAL ZAKELIJKE KLANTEN MET EEN BUNDEL</t>
  </si>
  <si>
    <t>MOBIELE INKOMSTEN ( RETAIL + WHOLESALE van Orange, Proximus, Telenet )</t>
  </si>
  <si>
    <t xml:space="preserve">ACTIEVE DATASIMKAARTEN </t>
  </si>
  <si>
    <t xml:space="preserve">           - residentieel</t>
  </si>
  <si>
    <t xml:space="preserve">           - zakelijk</t>
  </si>
  <si>
    <t>Actieve datasimkaarten MNO per type trafiek die ze genereren</t>
  </si>
  <si>
    <t xml:space="preserve">    - aantal datasimkaarten die 3G verkeer genereren</t>
  </si>
  <si>
    <t>INVESTERINGEN TELECOM &amp; TV, WAARVAN :</t>
  </si>
  <si>
    <t xml:space="preserve">   - aantal datasimkaarten die 4G verkeer genereren</t>
  </si>
  <si>
    <t>2022</t>
  </si>
  <si>
    <t>TV-AANSLUITINGEN ( exclusief satelliet)</t>
  </si>
  <si>
    <t xml:space="preserve">   Digitaal exclusief satelliet</t>
  </si>
  <si>
    <t xml:space="preserve">   INVESTERINGEN TELECOM </t>
  </si>
  <si>
    <t xml:space="preserve">      -Ander</t>
  </si>
  <si>
    <t xml:space="preserve">   ZUIVERE TV-INVESTERINGEN </t>
  </si>
  <si>
    <t xml:space="preserve">   - waarvan uitzendrechten,content</t>
  </si>
  <si>
    <t xml:space="preserve">    CAPEX OVER OMZET RATIO TELECOM ( exclusief licentievergoedingen )</t>
  </si>
  <si>
    <t xml:space="preserve">    CAPEX OVER OMZET RATIO TELECOM &amp; TV (  exclusief licentievergoedingen, uitzendrechten &amp; content)</t>
  </si>
  <si>
    <t xml:space="preserve">      -Licentie &amp; leasingsvergoedingen telecom</t>
  </si>
  <si>
    <t xml:space="preserve">    - Ander (FWA, satelliet)</t>
  </si>
  <si>
    <t xml:space="preserve">      - MVNO</t>
  </si>
  <si>
    <t xml:space="preserve">   - aantal datasimkaarten die 5G verkeer genereren</t>
  </si>
  <si>
    <t xml:space="preserve">    - 5G verkeer</t>
  </si>
  <si>
    <t xml:space="preserve">    - 4G verkeer </t>
  </si>
  <si>
    <t xml:space="preserve">     - datasimkaarten die 5G dataverkeer genereren</t>
  </si>
  <si>
    <t xml:space="preserve">     - datasimkaarten die 4G dataverkeer genereren</t>
  </si>
  <si>
    <t xml:space="preserve">     - datasimkaarten die 3G dataverkeer genereren</t>
  </si>
  <si>
    <t xml:space="preserve">    UIT BUNDELS</t>
  </si>
  <si>
    <t xml:space="preserve">      - uit convergente bundels</t>
  </si>
  <si>
    <t xml:space="preserve">      - uit niet-convergente bundels</t>
  </si>
  <si>
    <t xml:space="preserve">    UIT STAND ALONE DIENSTEN</t>
  </si>
  <si>
    <t>X-PLAY ( in termen van particuliere klanten )</t>
  </si>
  <si>
    <t>RETAILOMZET DIENSTEN RESIDENTIEEL</t>
  </si>
  <si>
    <t>CONVERGENTE BUNDELS</t>
  </si>
  <si>
    <t xml:space="preserve">   RESIDENTIEEL  &amp; ZAKELIJK (exclusief m2m)</t>
  </si>
  <si>
    <t xml:space="preserve">      - MNO (inclusief light MVNO)</t>
  </si>
  <si>
    <t xml:space="preserve">   Gemiddeld actieve simkaarten MNO</t>
  </si>
  <si>
    <t xml:space="preserve">    waarvan digitale TV enkel via app</t>
  </si>
  <si>
    <t>TV-AANSLUITINGEN PER GEWEST (exclusief satelliet)</t>
  </si>
  <si>
    <t xml:space="preserve">   Basis digitale TV-dienst,set-top box (incl. auteursrechten)</t>
  </si>
  <si>
    <t xml:space="preserve">   Digitale TV: andere diensten</t>
  </si>
  <si>
    <t xml:space="preserve">   Basis digitale TV-dienst, set-top box (incl. auteursrechten)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</si>
</sst>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64" formatCode="0.0%"/>
    <numFmt numFmtId="165" formatCode="#,##0.0"/>
    <numFmt numFmtId="166" formatCode="#,##0.000"/>
    <numFmt numFmtId="167" formatCode="&quot;$&quot;#,##0_);\(&quot;$&quot;#,##0\)"/>
    <numFmt numFmtId="168" formatCode="0.0"/>
    <numFmt numFmtId="169" formatCode="_ * #,##0_ ;_ * \-#,##0_ ;_ * &quot;-&quot;??_ ;_ @_ 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  <scheme val="minor"/>
    </font>
    <font>
      <u/>
      <sz val="18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589199"/>
      <name val="Calibri"/>
      <family val="2"/>
      <scheme val="minor"/>
    </font>
    <font>
      <sz val="10"/>
      <color rgb="FF589199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1"/>
      <color rgb="FF589199"/>
      <name val="Calibri"/>
      <family val="2"/>
      <scheme val="minor"/>
    </font>
    <font>
      <sz val="9"/>
      <name val="Arial"/>
      <family val="2"/>
    </font>
    <font>
      <b/>
      <sz val="9"/>
      <color theme="0"/>
      <name val="Calibri"/>
      <family val="2"/>
      <scheme val="minor"/>
    </font>
    <font>
      <sz val="20"/>
      <color theme="1" tint="0.34998626667073579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u/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32A8E0"/>
      <name val="Calibri"/>
      <family val="2"/>
      <scheme val="minor"/>
    </font>
    <font>
      <b/>
      <sz val="10"/>
      <color theme="0"/>
      <name val="Calibri"/>
      <family val="2"/>
    </font>
    <font>
      <sz val="10"/>
      <color rgb="FF32A8E0"/>
      <name val="Calibri"/>
      <family val="2"/>
      <scheme val="minor"/>
    </font>
    <font>
      <sz val="20"/>
      <color theme="0"/>
      <name val="Tahoma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2E2F7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206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4" tint="-0.499984740745262"/>
      </left>
      <right style="medium">
        <color theme="4" tint="-0.499984740745262"/>
      </right>
      <top style="medium">
        <color theme="4" tint="-0.499984740745262"/>
      </top>
      <bottom style="medium">
        <color theme="4" tint="-0.499984740745262"/>
      </bottom>
      <diagonal/>
    </border>
    <border>
      <left/>
      <right/>
      <top/>
      <bottom style="dashed">
        <color theme="1" tint="0.34998626667073579"/>
      </bottom>
      <diagonal/>
    </border>
    <border>
      <left style="medium">
        <color theme="4" tint="-0.499984740745262"/>
      </left>
      <right style="medium">
        <color theme="4" tint="-0.499984740745262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</borders>
  <cellStyleXfs count="11">
    <xf numFmtId="0" fontId="0" fillId="0" borderId="0"/>
    <xf numFmtId="9" fontId="1" fillId="0" borderId="0" applyFon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16" fillId="3" borderId="0" applyNumberFormat="0" applyAlignment="0">
      <alignment vertical="center"/>
    </xf>
    <xf numFmtId="0" fontId="17" fillId="4" borderId="12">
      <alignment horizontal="center" vertical="center"/>
    </xf>
    <xf numFmtId="167" fontId="18" fillId="0" borderId="13">
      <alignment horizontal="center" vertical="center"/>
    </xf>
    <xf numFmtId="9" fontId="19" fillId="0" borderId="14">
      <alignment horizontal="left" vertical="center" indent="2"/>
    </xf>
    <xf numFmtId="0" fontId="1" fillId="0" borderId="0"/>
    <xf numFmtId="9" fontId="1" fillId="0" borderId="0" applyFont="0" applyFill="0" applyBorder="0" applyAlignment="0" applyProtection="0"/>
  </cellStyleXfs>
  <cellXfs count="183">
    <xf numFmtId="0" fontId="0" fillId="0" borderId="0" xfId="0"/>
    <xf numFmtId="0" fontId="0" fillId="0" borderId="0" xfId="0" applyAlignment="1">
      <alignment horizontal="right"/>
    </xf>
    <xf numFmtId="3" fontId="0" fillId="0" borderId="0" xfId="0" applyNumberFormat="1"/>
    <xf numFmtId="164" fontId="0" fillId="0" borderId="0" xfId="0" applyNumberFormat="1"/>
    <xf numFmtId="0" fontId="0" fillId="0" borderId="3" xfId="0" applyBorder="1"/>
    <xf numFmtId="3" fontId="10" fillId="0" borderId="6" xfId="0" applyNumberFormat="1" applyFont="1" applyBorder="1"/>
    <xf numFmtId="3" fontId="7" fillId="0" borderId="7" xfId="0" applyNumberFormat="1" applyFont="1" applyBorder="1"/>
    <xf numFmtId="3" fontId="8" fillId="0" borderId="7" xfId="0" applyNumberFormat="1" applyFont="1" applyBorder="1"/>
    <xf numFmtId="3" fontId="9" fillId="0" borderId="7" xfId="0" applyNumberFormat="1" applyFont="1" applyBorder="1"/>
    <xf numFmtId="3" fontId="8" fillId="0" borderId="7" xfId="0" applyNumberFormat="1" applyFont="1" applyBorder="1" applyAlignment="1">
      <alignment horizontal="left"/>
    </xf>
    <xf numFmtId="3" fontId="8" fillId="0" borderId="6" xfId="0" applyNumberFormat="1" applyFont="1" applyBorder="1"/>
    <xf numFmtId="0" fontId="7" fillId="0" borderId="0" xfId="0" applyFont="1"/>
    <xf numFmtId="0" fontId="8" fillId="0" borderId="7" xfId="0" applyFont="1" applyBorder="1" applyAlignment="1">
      <alignment horizontal="left"/>
    </xf>
    <xf numFmtId="3" fontId="10" fillId="0" borderId="7" xfId="0" applyNumberFormat="1" applyFont="1" applyBorder="1"/>
    <xf numFmtId="3" fontId="10" fillId="2" borderId="7" xfId="0" applyNumberFormat="1" applyFont="1" applyFill="1" applyBorder="1"/>
    <xf numFmtId="0" fontId="7" fillId="0" borderId="1" xfId="0" applyFont="1" applyBorder="1" applyAlignment="1">
      <alignment horizontal="left"/>
    </xf>
    <xf numFmtId="3" fontId="8" fillId="0" borderId="1" xfId="0" applyNumberFormat="1" applyFont="1" applyBorder="1"/>
    <xf numFmtId="0" fontId="11" fillId="0" borderId="1" xfId="0" applyFont="1" applyBorder="1" applyAlignment="1">
      <alignment horizontal="left"/>
    </xf>
    <xf numFmtId="3" fontId="10" fillId="2" borderId="0" xfId="0" applyNumberFormat="1" applyFont="1" applyFill="1"/>
    <xf numFmtId="0" fontId="8" fillId="0" borderId="0" xfId="0" applyFont="1" applyAlignment="1">
      <alignment horizontal="left"/>
    </xf>
    <xf numFmtId="3" fontId="8" fillId="0" borderId="0" xfId="0" applyNumberFormat="1" applyFont="1"/>
    <xf numFmtId="0" fontId="7" fillId="0" borderId="7" xfId="0" applyFont="1" applyBorder="1" applyAlignment="1">
      <alignment horizontal="left"/>
    </xf>
    <xf numFmtId="3" fontId="7" fillId="0" borderId="7" xfId="0" applyNumberFormat="1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8" xfId="0" applyFont="1" applyBorder="1" applyAlignment="1">
      <alignment horizontal="left"/>
    </xf>
    <xf numFmtId="3" fontId="10" fillId="2" borderId="8" xfId="0" applyNumberFormat="1" applyFont="1" applyFill="1" applyBorder="1"/>
    <xf numFmtId="0" fontId="9" fillId="0" borderId="7" xfId="0" applyFont="1" applyBorder="1" applyAlignment="1">
      <alignment horizontal="left"/>
    </xf>
    <xf numFmtId="3" fontId="8" fillId="0" borderId="8" xfId="0" applyNumberFormat="1" applyFont="1" applyBorder="1"/>
    <xf numFmtId="3" fontId="7" fillId="0" borderId="8" xfId="0" applyNumberFormat="1" applyFont="1" applyBorder="1"/>
    <xf numFmtId="0" fontId="9" fillId="0" borderId="6" xfId="0" applyFont="1" applyBorder="1" applyAlignment="1">
      <alignment horizontal="left"/>
    </xf>
    <xf numFmtId="165" fontId="8" fillId="0" borderId="7" xfId="0" applyNumberFormat="1" applyFont="1" applyBorder="1"/>
    <xf numFmtId="9" fontId="0" fillId="0" borderId="0" xfId="1" applyFont="1"/>
    <xf numFmtId="0" fontId="10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3" fontId="8" fillId="0" borderId="9" xfId="0" applyNumberFormat="1" applyFont="1" applyBorder="1"/>
    <xf numFmtId="0" fontId="10" fillId="0" borderId="7" xfId="0" applyFont="1" applyBorder="1" applyAlignment="1">
      <alignment horizontal="left"/>
    </xf>
    <xf numFmtId="3" fontId="8" fillId="0" borderId="7" xfId="0" applyNumberFormat="1" applyFont="1" applyBorder="1" applyAlignment="1">
      <alignment horizontal="center"/>
    </xf>
    <xf numFmtId="0" fontId="10" fillId="0" borderId="6" xfId="0" applyFont="1" applyBorder="1" applyAlignment="1">
      <alignment horizontal="left"/>
    </xf>
    <xf numFmtId="49" fontId="8" fillId="2" borderId="0" xfId="0" applyNumberFormat="1" applyFont="1" applyFill="1" applyAlignment="1">
      <alignment vertical="top"/>
    </xf>
    <xf numFmtId="0" fontId="9" fillId="0" borderId="1" xfId="0" applyFont="1" applyBorder="1" applyAlignment="1">
      <alignment horizontal="left"/>
    </xf>
    <xf numFmtId="0" fontId="15" fillId="0" borderId="0" xfId="0" applyFont="1"/>
    <xf numFmtId="3" fontId="9" fillId="0" borderId="6" xfId="0" applyNumberFormat="1" applyFont="1" applyBorder="1"/>
    <xf numFmtId="49" fontId="9" fillId="2" borderId="0" xfId="0" applyNumberFormat="1" applyFont="1" applyFill="1" applyAlignment="1">
      <alignment vertical="top"/>
    </xf>
    <xf numFmtId="3" fontId="9" fillId="0" borderId="7" xfId="0" applyNumberFormat="1" applyFont="1" applyBorder="1" applyAlignment="1">
      <alignment horizontal="left"/>
    </xf>
    <xf numFmtId="3" fontId="8" fillId="0" borderId="3" xfId="0" applyNumberFormat="1" applyFont="1" applyBorder="1"/>
    <xf numFmtId="0" fontId="8" fillId="0" borderId="10" xfId="0" applyFont="1" applyBorder="1" applyAlignment="1">
      <alignment horizontal="left"/>
    </xf>
    <xf numFmtId="165" fontId="9" fillId="0" borderId="7" xfId="0" applyNumberFormat="1" applyFont="1" applyBorder="1"/>
    <xf numFmtId="0" fontId="7" fillId="0" borderId="2" xfId="0" applyFont="1" applyBorder="1"/>
    <xf numFmtId="0" fontId="10" fillId="0" borderId="5" xfId="0" applyFont="1" applyBorder="1" applyAlignment="1">
      <alignment horizontal="left"/>
    </xf>
    <xf numFmtId="0" fontId="9" fillId="0" borderId="5" xfId="0" applyFont="1" applyBorder="1" applyAlignment="1">
      <alignment horizontal="left"/>
    </xf>
    <xf numFmtId="0" fontId="8" fillId="0" borderId="5" xfId="0" applyFont="1" applyBorder="1" applyAlignment="1">
      <alignment horizontal="left"/>
    </xf>
    <xf numFmtId="3" fontId="7" fillId="2" borderId="0" xfId="0" applyNumberFormat="1" applyFont="1" applyFill="1"/>
    <xf numFmtId="0" fontId="8" fillId="0" borderId="1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164" fontId="10" fillId="2" borderId="0" xfId="1" applyNumberFormat="1" applyFont="1" applyFill="1"/>
    <xf numFmtId="164" fontId="0" fillId="0" borderId="0" xfId="1" applyNumberFormat="1" applyFont="1"/>
    <xf numFmtId="3" fontId="7" fillId="0" borderId="15" xfId="0" applyNumberFormat="1" applyFont="1" applyBorder="1"/>
    <xf numFmtId="3" fontId="9" fillId="0" borderId="5" xfId="0" applyNumberFormat="1" applyFont="1" applyBorder="1" applyAlignment="1">
      <alignment horizontal="left"/>
    </xf>
    <xf numFmtId="3" fontId="7" fillId="0" borderId="5" xfId="0" applyNumberFormat="1" applyFont="1" applyBorder="1"/>
    <xf numFmtId="3" fontId="8" fillId="0" borderId="5" xfId="0" applyNumberFormat="1" applyFont="1" applyBorder="1" applyAlignment="1">
      <alignment horizontal="left"/>
    </xf>
    <xf numFmtId="3" fontId="7" fillId="0" borderId="11" xfId="0" applyNumberFormat="1" applyFont="1" applyBorder="1"/>
    <xf numFmtId="3" fontId="9" fillId="0" borderId="5" xfId="0" applyNumberFormat="1" applyFont="1" applyBorder="1"/>
    <xf numFmtId="3" fontId="7" fillId="0" borderId="0" xfId="0" applyNumberFormat="1" applyFont="1"/>
    <xf numFmtId="0" fontId="8" fillId="0" borderId="8" xfId="0" applyFont="1" applyBorder="1" applyAlignment="1">
      <alignment horizontal="left"/>
    </xf>
    <xf numFmtId="0" fontId="20" fillId="2" borderId="0" xfId="3" applyFont="1" applyFill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7" fillId="0" borderId="8" xfId="0" applyFont="1" applyBorder="1"/>
    <xf numFmtId="0" fontId="7" fillId="0" borderId="15" xfId="0" applyFont="1" applyBorder="1"/>
    <xf numFmtId="3" fontId="7" fillId="0" borderId="2" xfId="0" applyNumberFormat="1" applyFont="1" applyBorder="1"/>
    <xf numFmtId="3" fontId="10" fillId="2" borderId="2" xfId="0" applyNumberFormat="1" applyFont="1" applyFill="1" applyBorder="1"/>
    <xf numFmtId="3" fontId="9" fillId="0" borderId="1" xfId="0" applyNumberFormat="1" applyFont="1" applyBorder="1" applyAlignment="1">
      <alignment horizontal="left"/>
    </xf>
    <xf numFmtId="3" fontId="7" fillId="0" borderId="1" xfId="0" applyNumberFormat="1" applyFont="1" applyBorder="1"/>
    <xf numFmtId="3" fontId="8" fillId="0" borderId="1" xfId="0" applyNumberFormat="1" applyFont="1" applyBorder="1" applyAlignment="1">
      <alignment horizontal="left"/>
    </xf>
    <xf numFmtId="3" fontId="9" fillId="0" borderId="1" xfId="0" applyNumberFormat="1" applyFont="1" applyBorder="1"/>
    <xf numFmtId="0" fontId="6" fillId="2" borderId="0" xfId="3" applyFont="1" applyFill="1" applyBorder="1" applyAlignment="1">
      <alignment horizontal="center"/>
    </xf>
    <xf numFmtId="164" fontId="7" fillId="0" borderId="0" xfId="1" applyNumberFormat="1" applyFont="1" applyBorder="1"/>
    <xf numFmtId="9" fontId="7" fillId="0" borderId="0" xfId="1" applyFont="1" applyBorder="1"/>
    <xf numFmtId="3" fontId="8" fillId="0" borderId="11" xfId="0" applyNumberFormat="1" applyFont="1" applyBorder="1"/>
    <xf numFmtId="3" fontId="7" fillId="0" borderId="9" xfId="0" applyNumberFormat="1" applyFont="1" applyBorder="1"/>
    <xf numFmtId="3" fontId="8" fillId="0" borderId="10" xfId="0" applyNumberFormat="1" applyFont="1" applyBorder="1"/>
    <xf numFmtId="3" fontId="8" fillId="0" borderId="4" xfId="0" applyNumberFormat="1" applyFont="1" applyBorder="1"/>
    <xf numFmtId="0" fontId="7" fillId="0" borderId="5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0" fillId="0" borderId="11" xfId="0" applyBorder="1"/>
    <xf numFmtId="0" fontId="0" fillId="0" borderId="2" xfId="0" applyBorder="1"/>
    <xf numFmtId="0" fontId="8" fillId="0" borderId="2" xfId="0" applyFont="1" applyBorder="1" applyAlignment="1">
      <alignment horizontal="left"/>
    </xf>
    <xf numFmtId="3" fontId="8" fillId="0" borderId="2" xfId="0" applyNumberFormat="1" applyFont="1" applyBorder="1"/>
    <xf numFmtId="3" fontId="14" fillId="5" borderId="0" xfId="0" applyNumberFormat="1" applyFont="1" applyFill="1"/>
    <xf numFmtId="0" fontId="20" fillId="5" borderId="0" xfId="3" applyFont="1" applyFill="1" applyBorder="1" applyAlignment="1">
      <alignment horizontal="left"/>
    </xf>
    <xf numFmtId="165" fontId="8" fillId="0" borderId="7" xfId="4" applyNumberFormat="1" applyFont="1" applyBorder="1"/>
    <xf numFmtId="3" fontId="22" fillId="2" borderId="6" xfId="0" applyNumberFormat="1" applyFont="1" applyFill="1" applyBorder="1"/>
    <xf numFmtId="3" fontId="22" fillId="0" borderId="7" xfId="0" applyNumberFormat="1" applyFont="1" applyBorder="1"/>
    <xf numFmtId="3" fontId="9" fillId="2" borderId="6" xfId="0" applyNumberFormat="1" applyFont="1" applyFill="1" applyBorder="1"/>
    <xf numFmtId="3" fontId="9" fillId="2" borderId="7" xfId="0" applyNumberFormat="1" applyFont="1" applyFill="1" applyBorder="1"/>
    <xf numFmtId="164" fontId="9" fillId="2" borderId="7" xfId="1" applyNumberFormat="1" applyFont="1" applyFill="1" applyBorder="1"/>
    <xf numFmtId="3" fontId="14" fillId="5" borderId="5" xfId="0" applyNumberFormat="1" applyFont="1" applyFill="1" applyBorder="1"/>
    <xf numFmtId="3" fontId="14" fillId="5" borderId="1" xfId="0" applyNumberFormat="1" applyFont="1" applyFill="1" applyBorder="1"/>
    <xf numFmtId="3" fontId="14" fillId="5" borderId="7" xfId="0" applyNumberFormat="1" applyFont="1" applyFill="1" applyBorder="1"/>
    <xf numFmtId="3" fontId="14" fillId="5" borderId="7" xfId="0" applyNumberFormat="1" applyFont="1" applyFill="1" applyBorder="1" applyAlignment="1">
      <alignment horizontal="center"/>
    </xf>
    <xf numFmtId="0" fontId="22" fillId="0" borderId="6" xfId="0" applyFont="1" applyBorder="1" applyAlignment="1">
      <alignment horizontal="left"/>
    </xf>
    <xf numFmtId="0" fontId="22" fillId="0" borderId="7" xfId="0" applyFont="1" applyBorder="1" applyAlignment="1">
      <alignment horizontal="left"/>
    </xf>
    <xf numFmtId="0" fontId="22" fillId="2" borderId="7" xfId="0" applyFont="1" applyFill="1" applyBorder="1" applyAlignment="1">
      <alignment horizontal="left"/>
    </xf>
    <xf numFmtId="0" fontId="22" fillId="2" borderId="5" xfId="0" applyFont="1" applyFill="1" applyBorder="1" applyAlignment="1">
      <alignment horizontal="left"/>
    </xf>
    <xf numFmtId="0" fontId="22" fillId="2" borderId="2" xfId="0" applyFont="1" applyFill="1" applyBorder="1" applyAlignment="1">
      <alignment horizontal="left"/>
    </xf>
    <xf numFmtId="3" fontId="22" fillId="2" borderId="7" xfId="0" applyNumberFormat="1" applyFont="1" applyFill="1" applyBorder="1"/>
    <xf numFmtId="0" fontId="22" fillId="2" borderId="6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3" fontId="22" fillId="2" borderId="10" xfId="0" applyNumberFormat="1" applyFont="1" applyFill="1" applyBorder="1"/>
    <xf numFmtId="3" fontId="22" fillId="2" borderId="3" xfId="0" applyNumberFormat="1" applyFont="1" applyFill="1" applyBorder="1"/>
    <xf numFmtId="3" fontId="22" fillId="2" borderId="5" xfId="0" applyNumberFormat="1" applyFont="1" applyFill="1" applyBorder="1"/>
    <xf numFmtId="3" fontId="22" fillId="2" borderId="1" xfId="0" applyNumberFormat="1" applyFont="1" applyFill="1" applyBorder="1"/>
    <xf numFmtId="0" fontId="14" fillId="5" borderId="1" xfId="0" applyFont="1" applyFill="1" applyBorder="1" applyAlignment="1">
      <alignment horizontal="left"/>
    </xf>
    <xf numFmtId="165" fontId="14" fillId="5" borderId="7" xfId="0" applyNumberFormat="1" applyFont="1" applyFill="1" applyBorder="1"/>
    <xf numFmtId="0" fontId="13" fillId="5" borderId="1" xfId="0" applyFont="1" applyFill="1" applyBorder="1" applyAlignment="1">
      <alignment horizontal="left"/>
    </xf>
    <xf numFmtId="0" fontId="24" fillId="0" borderId="1" xfId="0" applyFont="1" applyBorder="1" applyAlignment="1">
      <alignment horizontal="left"/>
    </xf>
    <xf numFmtId="3" fontId="24" fillId="0" borderId="7" xfId="0" applyNumberFormat="1" applyFont="1" applyBorder="1"/>
    <xf numFmtId="3" fontId="14" fillId="5" borderId="8" xfId="0" applyNumberFormat="1" applyFont="1" applyFill="1" applyBorder="1"/>
    <xf numFmtId="3" fontId="22" fillId="0" borderId="6" xfId="0" applyNumberFormat="1" applyFont="1" applyBorder="1"/>
    <xf numFmtId="0" fontId="22" fillId="0" borderId="1" xfId="0" applyFont="1" applyBorder="1" applyAlignment="1">
      <alignment horizontal="left"/>
    </xf>
    <xf numFmtId="166" fontId="22" fillId="0" borderId="7" xfId="0" applyNumberFormat="1" applyFont="1" applyBorder="1"/>
    <xf numFmtId="165" fontId="22" fillId="0" borderId="7" xfId="0" applyNumberFormat="1" applyFont="1" applyBorder="1"/>
    <xf numFmtId="0" fontId="22" fillId="0" borderId="5" xfId="0" applyFont="1" applyBorder="1" applyAlignment="1">
      <alignment horizontal="left"/>
    </xf>
    <xf numFmtId="3" fontId="13" fillId="5" borderId="1" xfId="0" applyNumberFormat="1" applyFont="1" applyFill="1" applyBorder="1"/>
    <xf numFmtId="3" fontId="13" fillId="5" borderId="7" xfId="0" applyNumberFormat="1" applyFont="1" applyFill="1" applyBorder="1"/>
    <xf numFmtId="164" fontId="13" fillId="5" borderId="7" xfId="1" applyNumberFormat="1" applyFont="1" applyFill="1" applyBorder="1"/>
    <xf numFmtId="3" fontId="9" fillId="2" borderId="7" xfId="1" applyNumberFormat="1" applyFont="1" applyFill="1" applyBorder="1"/>
    <xf numFmtId="3" fontId="9" fillId="2" borderId="0" xfId="0" applyNumberFormat="1" applyFont="1" applyFill="1"/>
    <xf numFmtId="164" fontId="9" fillId="2" borderId="0" xfId="1" applyNumberFormat="1" applyFont="1" applyFill="1"/>
    <xf numFmtId="164" fontId="9" fillId="2" borderId="6" xfId="1" applyNumberFormat="1" applyFont="1" applyFill="1" applyBorder="1"/>
    <xf numFmtId="3" fontId="9" fillId="2" borderId="6" xfId="1" applyNumberFormat="1" applyFont="1" applyFill="1" applyBorder="1"/>
    <xf numFmtId="9" fontId="9" fillId="2" borderId="7" xfId="1" applyFont="1" applyFill="1" applyBorder="1"/>
    <xf numFmtId="0" fontId="25" fillId="7" borderId="0" xfId="0" applyFont="1" applyFill="1"/>
    <xf numFmtId="0" fontId="0" fillId="7" borderId="0" xfId="0" applyFill="1"/>
    <xf numFmtId="165" fontId="0" fillId="0" borderId="0" xfId="0" applyNumberFormat="1"/>
    <xf numFmtId="164" fontId="7" fillId="0" borderId="0" xfId="1" applyNumberFormat="1" applyFont="1"/>
    <xf numFmtId="3" fontId="14" fillId="5" borderId="0" xfId="0" applyNumberFormat="1" applyFont="1" applyFill="1" applyAlignment="1">
      <alignment horizontal="right"/>
    </xf>
    <xf numFmtId="3" fontId="22" fillId="2" borderId="6" xfId="0" applyNumberFormat="1" applyFont="1" applyFill="1" applyBorder="1" applyAlignment="1">
      <alignment horizontal="right"/>
    </xf>
    <xf numFmtId="3" fontId="9" fillId="0" borderId="7" xfId="0" applyNumberFormat="1" applyFont="1" applyBorder="1" applyAlignment="1">
      <alignment horizontal="right"/>
    </xf>
    <xf numFmtId="3" fontId="7" fillId="0" borderId="7" xfId="0" applyNumberFormat="1" applyFont="1" applyBorder="1" applyAlignment="1">
      <alignment horizontal="right"/>
    </xf>
    <xf numFmtId="3" fontId="8" fillId="0" borderId="7" xfId="0" applyNumberFormat="1" applyFont="1" applyBorder="1" applyAlignment="1">
      <alignment horizontal="right"/>
    </xf>
    <xf numFmtId="3" fontId="22" fillId="2" borderId="7" xfId="0" applyNumberFormat="1" applyFont="1" applyFill="1" applyBorder="1" applyAlignment="1">
      <alignment horizontal="righ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3" fontId="9" fillId="0" borderId="0" xfId="0" applyNumberFormat="1" applyFont="1"/>
    <xf numFmtId="164" fontId="12" fillId="2" borderId="0" xfId="1" applyNumberFormat="1" applyFont="1" applyFill="1" applyBorder="1"/>
    <xf numFmtId="4" fontId="7" fillId="0" borderId="0" xfId="0" applyNumberFormat="1" applyFont="1"/>
    <xf numFmtId="49" fontId="7" fillId="0" borderId="0" xfId="0" applyNumberFormat="1" applyFont="1"/>
    <xf numFmtId="9" fontId="15" fillId="0" borderId="0" xfId="1" applyFont="1"/>
    <xf numFmtId="9" fontId="0" fillId="0" borderId="0" xfId="0" applyNumberFormat="1"/>
    <xf numFmtId="168" fontId="0" fillId="0" borderId="0" xfId="0" applyNumberFormat="1"/>
    <xf numFmtId="3" fontId="14" fillId="5" borderId="0" xfId="9" applyNumberFormat="1" applyFont="1" applyFill="1"/>
    <xf numFmtId="3" fontId="22" fillId="2" borderId="6" xfId="9" applyNumberFormat="1" applyFont="1" applyFill="1" applyBorder="1"/>
    <xf numFmtId="3" fontId="9" fillId="2" borderId="10" xfId="9" applyNumberFormat="1" applyFont="1" applyFill="1" applyBorder="1" applyAlignment="1">
      <alignment horizontal="left"/>
    </xf>
    <xf numFmtId="3" fontId="10" fillId="2" borderId="3" xfId="9" applyNumberFormat="1" applyFont="1" applyFill="1" applyBorder="1" applyAlignment="1">
      <alignment horizontal="left"/>
    </xf>
    <xf numFmtId="3" fontId="9" fillId="0" borderId="7" xfId="9" applyNumberFormat="1" applyFont="1" applyBorder="1" applyAlignment="1">
      <alignment horizontal="left"/>
    </xf>
    <xf numFmtId="3" fontId="9" fillId="2" borderId="6" xfId="9" applyNumberFormat="1" applyFont="1" applyFill="1" applyBorder="1"/>
    <xf numFmtId="3" fontId="26" fillId="0" borderId="7" xfId="0" applyNumberFormat="1" applyFont="1" applyBorder="1"/>
    <xf numFmtId="3" fontId="9" fillId="2" borderId="7" xfId="9" applyNumberFormat="1" applyFont="1" applyFill="1" applyBorder="1" applyAlignment="1">
      <alignment horizontal="left"/>
    </xf>
    <xf numFmtId="3" fontId="9" fillId="2" borderId="5" xfId="9" applyNumberFormat="1" applyFont="1" applyFill="1" applyBorder="1" applyAlignment="1">
      <alignment horizontal="left"/>
    </xf>
    <xf numFmtId="3" fontId="10" fillId="2" borderId="1" xfId="9" applyNumberFormat="1" applyFont="1" applyFill="1" applyBorder="1" applyAlignment="1">
      <alignment horizontal="left"/>
    </xf>
    <xf numFmtId="3" fontId="9" fillId="2" borderId="7" xfId="9" applyNumberFormat="1" applyFont="1" applyFill="1" applyBorder="1"/>
    <xf numFmtId="3" fontId="24" fillId="2" borderId="7" xfId="9" applyNumberFormat="1" applyFont="1" applyFill="1" applyBorder="1"/>
    <xf numFmtId="3" fontId="22" fillId="2" borderId="7" xfId="9" applyNumberFormat="1" applyFont="1" applyFill="1" applyBorder="1"/>
    <xf numFmtId="3" fontId="12" fillId="2" borderId="7" xfId="9" applyNumberFormat="1" applyFont="1" applyFill="1" applyBorder="1"/>
    <xf numFmtId="3" fontId="10" fillId="2" borderId="9" xfId="9" applyNumberFormat="1" applyFont="1" applyFill="1" applyBorder="1" applyAlignment="1">
      <alignment horizontal="left"/>
    </xf>
    <xf numFmtId="3" fontId="10" fillId="2" borderId="7" xfId="9" applyNumberFormat="1" applyFont="1" applyFill="1" applyBorder="1" applyAlignment="1">
      <alignment horizontal="left"/>
    </xf>
    <xf numFmtId="3" fontId="9" fillId="0" borderId="0" xfId="0" applyNumberFormat="1" applyFont="1" applyAlignment="1">
      <alignment horizontal="left"/>
    </xf>
    <xf numFmtId="3" fontId="9" fillId="0" borderId="11" xfId="0" applyNumberFormat="1" applyFont="1" applyBorder="1"/>
    <xf numFmtId="3" fontId="9" fillId="0" borderId="2" xfId="0" applyNumberFormat="1" applyFont="1" applyBorder="1"/>
    <xf numFmtId="164" fontId="9" fillId="2" borderId="7" xfId="10" applyNumberFormat="1" applyFont="1" applyFill="1" applyBorder="1"/>
    <xf numFmtId="0" fontId="11" fillId="0" borderId="5" xfId="0" applyFont="1" applyBorder="1" applyAlignment="1">
      <alignment horizontal="left"/>
    </xf>
    <xf numFmtId="9" fontId="7" fillId="0" borderId="0" xfId="1" applyFont="1"/>
    <xf numFmtId="169" fontId="0" fillId="0" borderId="0" xfId="4" applyNumberFormat="1" applyFont="1"/>
    <xf numFmtId="2" fontId="0" fillId="0" borderId="0" xfId="0" applyNumberFormat="1"/>
    <xf numFmtId="3" fontId="15" fillId="0" borderId="0" xfId="0" applyNumberFormat="1" applyFont="1"/>
    <xf numFmtId="0" fontId="6" fillId="6" borderId="4" xfId="3" applyFont="1" applyFill="1" applyBorder="1" applyAlignment="1">
      <alignment horizontal="center"/>
    </xf>
    <xf numFmtId="0" fontId="6" fillId="6" borderId="5" xfId="3" applyFont="1" applyFill="1" applyBorder="1" applyAlignment="1">
      <alignment horizontal="center"/>
    </xf>
    <xf numFmtId="3" fontId="14" fillId="5" borderId="7" xfId="0" applyNumberFormat="1" applyFont="1" applyFill="1" applyBorder="1" applyAlignment="1">
      <alignment horizontal="left" wrapText="1"/>
    </xf>
    <xf numFmtId="0" fontId="21" fillId="5" borderId="5" xfId="0" applyFont="1" applyFill="1" applyBorder="1" applyAlignment="1">
      <alignment horizontal="left" wrapText="1"/>
    </xf>
  </cellXfs>
  <cellStyles count="11">
    <cellStyle name="Hyperlink" xfId="3" builtinId="8"/>
    <cellStyle name="Input link" xfId="5" xr:uid="{00000000-0005-0000-0000-000001000000}"/>
    <cellStyle name="Key Metric Header" xfId="6" xr:uid="{00000000-0005-0000-0000-000002000000}"/>
    <cellStyle name="Key Metric Percentage" xfId="8" xr:uid="{00000000-0005-0000-0000-000003000000}"/>
    <cellStyle name="Key Metric Value" xfId="7" xr:uid="{00000000-0005-0000-0000-000004000000}"/>
    <cellStyle name="Komma" xfId="4" builtinId="3"/>
    <cellStyle name="Procent" xfId="1" builtinId="5"/>
    <cellStyle name="Procent 3" xfId="10" xr:uid="{B180C56A-451E-470B-9B1E-C09FA656E60C}"/>
    <cellStyle name="Standaard" xfId="0" builtinId="0"/>
    <cellStyle name="Standaard 2" xfId="2" xr:uid="{00000000-0005-0000-0000-000008000000}"/>
    <cellStyle name="Standaard 5" xfId="9" xr:uid="{0C4C14DE-1DDB-4F77-A85B-078F70C74607}"/>
  </cellStyles>
  <dxfs count="0"/>
  <tableStyles count="0" defaultTableStyle="TableStyleMedium2" defaultPivotStyle="PivotStyleLight16"/>
  <colors>
    <mruColors>
      <color rgb="FF32A8E0"/>
      <color rgb="FF2E2F7F"/>
      <color rgb="FF589199"/>
      <color rgb="FFF79646"/>
      <color rgb="FFFBCFAB"/>
      <color rgb="FFF8A9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4</xdr:row>
      <xdr:rowOff>1</xdr:rowOff>
    </xdr:from>
    <xdr:to>
      <xdr:col>9</xdr:col>
      <xdr:colOff>428625</xdr:colOff>
      <xdr:row>13</xdr:row>
      <xdr:rowOff>94675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CDFC2C-ED09-4779-B282-5D4344CD53B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6300" y="895351"/>
          <a:ext cx="2867025" cy="23044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32A8E0"/>
  </sheetPr>
  <dimension ref="A2:C15"/>
  <sheetViews>
    <sheetView workbookViewId="0">
      <selection activeCell="B13" sqref="B13:C13"/>
    </sheetView>
  </sheetViews>
  <sheetFormatPr defaultColWidth="9.140625" defaultRowHeight="15" x14ac:dyDescent="0.25"/>
  <cols>
    <col min="1" max="1" width="9.140625" style="136"/>
    <col min="2" max="2" width="12.85546875" style="136" customWidth="1"/>
    <col min="3" max="3" width="30" style="136" customWidth="1"/>
    <col min="4" max="16384" width="9.140625" style="136"/>
  </cols>
  <sheetData>
    <row r="2" spans="1:3" ht="25.5" x14ac:dyDescent="0.35">
      <c r="A2" s="135" t="s">
        <v>0</v>
      </c>
    </row>
    <row r="5" spans="1:3" ht="23.25" x14ac:dyDescent="0.35">
      <c r="B5" s="179" t="s">
        <v>1</v>
      </c>
      <c r="C5" s="180"/>
    </row>
    <row r="6" spans="1:3" ht="12.75" customHeight="1" x14ac:dyDescent="0.25"/>
    <row r="7" spans="1:3" ht="23.25" x14ac:dyDescent="0.35">
      <c r="B7" s="179" t="s">
        <v>132</v>
      </c>
      <c r="C7" s="180"/>
    </row>
    <row r="9" spans="1:3" ht="23.25" x14ac:dyDescent="0.35">
      <c r="B9" s="179" t="s">
        <v>2</v>
      </c>
      <c r="C9" s="180"/>
    </row>
    <row r="11" spans="1:3" ht="23.25" x14ac:dyDescent="0.35">
      <c r="B11" s="179" t="s">
        <v>3</v>
      </c>
      <c r="C11" s="180"/>
    </row>
    <row r="13" spans="1:3" ht="23.25" x14ac:dyDescent="0.35">
      <c r="B13" s="179" t="s">
        <v>4</v>
      </c>
      <c r="C13" s="180"/>
    </row>
    <row r="15" spans="1:3" ht="23.25" x14ac:dyDescent="0.35">
      <c r="B15" s="179" t="s">
        <v>205</v>
      </c>
      <c r="C15" s="180"/>
    </row>
  </sheetData>
  <mergeCells count="6">
    <mergeCell ref="B15:C15"/>
    <mergeCell ref="B5:C5"/>
    <mergeCell ref="B7:C7"/>
    <mergeCell ref="B9:C9"/>
    <mergeCell ref="B11:C11"/>
    <mergeCell ref="B13:C13"/>
  </mergeCells>
  <hyperlinks>
    <hyperlink ref="B5" location="marktcontext!A1" display="Marktcontext" xr:uid="{00000000-0004-0000-0000-000000000000}"/>
    <hyperlink ref="B9:C9" location="mobiel!A1" display="Mobiel" xr:uid="{00000000-0004-0000-0000-000001000000}"/>
    <hyperlink ref="B11:C11" location="multiplay!A1" display="Multiplay" xr:uid="{00000000-0004-0000-0000-000002000000}"/>
    <hyperlink ref="B13:C13" location="TV!A1" display="TV" xr:uid="{00000000-0004-0000-0000-000003000000}"/>
    <hyperlink ref="B7:C7" location="vast!A1" display="Vaste toegang" xr:uid="{00000000-0004-0000-0000-000004000000}"/>
    <hyperlink ref="B15:C15" location="Klantverloop!A1" display="Klantverloop" xr:uid="{8D37DAE4-18D0-4641-A398-3DC4F861A949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32A8E0"/>
  </sheetPr>
  <dimension ref="A1:V50"/>
  <sheetViews>
    <sheetView showGridLines="0" zoomScale="75" zoomScaleNormal="75" workbookViewId="0">
      <pane xSplit="3" topLeftCell="I1" activePane="topRight" state="frozen"/>
      <selection pane="topRight" activeCell="N34" sqref="N34"/>
    </sheetView>
  </sheetViews>
  <sheetFormatPr defaultColWidth="9.140625" defaultRowHeight="12.75" x14ac:dyDescent="0.2"/>
  <cols>
    <col min="1" max="1" width="23.7109375" style="64" customWidth="1"/>
    <col min="2" max="2" width="77.42578125" style="64" customWidth="1"/>
    <col min="3" max="3" width="14.85546875" style="64" bestFit="1" customWidth="1"/>
    <col min="4" max="12" width="17.7109375" style="64" customWidth="1"/>
    <col min="13" max="14" width="16.7109375" style="64" customWidth="1"/>
    <col min="15" max="15" width="12.5703125" style="64" customWidth="1"/>
    <col min="16" max="16" width="16.7109375" style="64" customWidth="1"/>
    <col min="17" max="17" width="11.42578125" style="64" customWidth="1"/>
    <col min="18" max="18" width="15.140625" style="64" bestFit="1" customWidth="1"/>
    <col min="19" max="19" width="14.140625" style="64" customWidth="1"/>
    <col min="20" max="20" width="12.5703125" style="64" bestFit="1" customWidth="1"/>
    <col min="21" max="16384" width="9.140625" style="64"/>
  </cols>
  <sheetData>
    <row r="1" spans="1:22" ht="28.5" customHeight="1" x14ac:dyDescent="0.35">
      <c r="A1" s="92" t="s">
        <v>163</v>
      </c>
      <c r="B1" s="66"/>
      <c r="C1" s="78"/>
      <c r="D1" s="39">
        <v>2012</v>
      </c>
      <c r="E1" s="39">
        <v>2013</v>
      </c>
      <c r="F1" s="39">
        <v>2014</v>
      </c>
      <c r="G1" s="39">
        <v>2015</v>
      </c>
      <c r="H1" s="39">
        <v>2016</v>
      </c>
      <c r="I1" s="39">
        <v>2017</v>
      </c>
      <c r="J1" s="39" t="s">
        <v>178</v>
      </c>
      <c r="K1" s="39">
        <v>2019</v>
      </c>
      <c r="L1" s="39" t="s">
        <v>200</v>
      </c>
      <c r="M1" s="39" t="s">
        <v>206</v>
      </c>
      <c r="N1" s="39">
        <v>2022</v>
      </c>
    </row>
    <row r="2" spans="1:22" ht="11.25" customHeight="1" x14ac:dyDescent="0.35">
      <c r="A2" s="66"/>
      <c r="B2" s="66"/>
      <c r="C2" s="78"/>
      <c r="D2" s="39"/>
      <c r="E2" s="39"/>
      <c r="F2" s="39"/>
      <c r="G2" s="39"/>
      <c r="H2" s="39"/>
      <c r="I2" s="39"/>
      <c r="J2" s="39"/>
    </row>
    <row r="3" spans="1:22" x14ac:dyDescent="0.2">
      <c r="A3" s="91" t="s">
        <v>6</v>
      </c>
      <c r="B3" s="91"/>
      <c r="C3" s="91" t="s">
        <v>195</v>
      </c>
      <c r="D3" s="91">
        <f t="shared" ref="D3:L3" si="0">D4+D13</f>
        <v>8606839.29925883</v>
      </c>
      <c r="E3" s="91">
        <f t="shared" si="0"/>
        <v>8256657.3173090182</v>
      </c>
      <c r="F3" s="91">
        <f t="shared" si="0"/>
        <v>8094511.4054799546</v>
      </c>
      <c r="G3" s="91">
        <f t="shared" si="0"/>
        <v>8281221.6345079038</v>
      </c>
      <c r="H3" s="91">
        <f t="shared" si="0"/>
        <v>8400831.3161134329</v>
      </c>
      <c r="I3" s="91">
        <f t="shared" si="0"/>
        <v>8432872.1455588304</v>
      </c>
      <c r="J3" s="91">
        <f t="shared" si="0"/>
        <v>8488748.5837933756</v>
      </c>
      <c r="K3" s="139">
        <f t="shared" si="0"/>
        <v>8529833.5819879603</v>
      </c>
      <c r="L3" s="139">
        <f t="shared" si="0"/>
        <v>8362787.6140662972</v>
      </c>
      <c r="M3" s="139">
        <f t="shared" ref="M3:N3" si="1">M4+M13</f>
        <v>8357671.3750625337</v>
      </c>
      <c r="N3" s="139">
        <f t="shared" si="1"/>
        <v>8401720.3204304781</v>
      </c>
      <c r="O3" s="79"/>
      <c r="R3" s="150"/>
      <c r="S3" s="150"/>
      <c r="T3" s="150"/>
    </row>
    <row r="4" spans="1:22" s="18" customFormat="1" x14ac:dyDescent="0.2">
      <c r="A4" s="94" t="s">
        <v>97</v>
      </c>
      <c r="B4" s="111"/>
      <c r="C4" s="112"/>
      <c r="D4" s="94">
        <f t="shared" ref="D4:L4" si="2">D5+D9</f>
        <v>7598940.6141028851</v>
      </c>
      <c r="E4" s="94">
        <f t="shared" si="2"/>
        <v>7179393.0613190187</v>
      </c>
      <c r="F4" s="94">
        <f t="shared" si="2"/>
        <v>7039056.3593199551</v>
      </c>
      <c r="G4" s="94">
        <f t="shared" si="2"/>
        <v>7180978.5430345442</v>
      </c>
      <c r="H4" s="94">
        <f t="shared" si="2"/>
        <v>7244655.5813934309</v>
      </c>
      <c r="I4" s="94">
        <f t="shared" si="2"/>
        <v>7222093.4887488279</v>
      </c>
      <c r="J4" s="94">
        <f t="shared" si="2"/>
        <v>7260708.4120929725</v>
      </c>
      <c r="K4" s="140">
        <f t="shared" si="2"/>
        <v>7280569.9519308582</v>
      </c>
      <c r="L4" s="140">
        <f t="shared" si="2"/>
        <v>7151577.8999862969</v>
      </c>
      <c r="M4" s="140">
        <f t="shared" ref="M4" si="3">M5+M9</f>
        <v>7154525.2268669335</v>
      </c>
      <c r="N4" s="140">
        <v>7173172.4278419325</v>
      </c>
      <c r="O4" s="64"/>
      <c r="P4" s="64"/>
      <c r="Q4" s="64"/>
      <c r="R4" s="64"/>
      <c r="S4" s="64"/>
      <c r="T4" s="64"/>
      <c r="U4" s="64"/>
      <c r="V4" s="148"/>
    </row>
    <row r="5" spans="1:22" x14ac:dyDescent="0.2">
      <c r="A5" s="44" t="s">
        <v>98</v>
      </c>
      <c r="B5" s="59"/>
      <c r="C5" s="74"/>
      <c r="D5" s="8">
        <f t="shared" ref="D5:J5" si="4">SUM(D6:D8)</f>
        <v>6280055.0988865625</v>
      </c>
      <c r="E5" s="8">
        <f t="shared" si="4"/>
        <v>6153727.0511224167</v>
      </c>
      <c r="F5" s="8">
        <f t="shared" si="4"/>
        <v>6087987.2807402415</v>
      </c>
      <c r="G5" s="8">
        <f t="shared" si="4"/>
        <v>6007136.9125061147</v>
      </c>
      <c r="H5" s="8">
        <f t="shared" si="4"/>
        <v>6083603.2888534311</v>
      </c>
      <c r="I5" s="8">
        <f t="shared" si="4"/>
        <v>6079224.6201388277</v>
      </c>
      <c r="J5" s="8">
        <f t="shared" si="4"/>
        <v>6111931.7881469727</v>
      </c>
      <c r="K5" s="141">
        <v>6201384.0521063255</v>
      </c>
      <c r="L5" s="141">
        <f t="shared" ref="L5:M5" si="5">SUM(L6:L8)</f>
        <v>6210276.6120902812</v>
      </c>
      <c r="M5" s="141">
        <f t="shared" si="5"/>
        <v>6263925.3905425332</v>
      </c>
      <c r="N5" s="141">
        <v>6299690.1401119325</v>
      </c>
      <c r="O5" s="79"/>
      <c r="V5" s="148"/>
    </row>
    <row r="6" spans="1:22" x14ac:dyDescent="0.2">
      <c r="A6" s="6" t="s">
        <v>99</v>
      </c>
      <c r="B6" s="60"/>
      <c r="C6" s="75"/>
      <c r="D6" s="6">
        <v>3019806.2240311801</v>
      </c>
      <c r="E6" s="6">
        <v>2921388.9287624243</v>
      </c>
      <c r="F6" s="6">
        <v>2873980.5885490212</v>
      </c>
      <c r="G6" s="6">
        <v>2755833.4965885128</v>
      </c>
      <c r="H6" s="6">
        <v>2756318.9128667074</v>
      </c>
      <c r="I6" s="6">
        <v>2757096.3169971532</v>
      </c>
      <c r="J6" s="6">
        <v>2718711.1905113608</v>
      </c>
      <c r="K6" s="142">
        <v>2823593.4963724283</v>
      </c>
      <c r="L6" s="142">
        <v>2731851.056817696</v>
      </c>
      <c r="M6" s="142">
        <v>2786417.0895401095</v>
      </c>
      <c r="N6" s="142">
        <v>2813643.4051708174</v>
      </c>
      <c r="O6" s="79"/>
      <c r="Q6" s="79"/>
      <c r="V6" s="148"/>
    </row>
    <row r="7" spans="1:22" x14ac:dyDescent="0.2">
      <c r="A7" s="6" t="s">
        <v>100</v>
      </c>
      <c r="B7" s="60"/>
      <c r="C7" s="75"/>
      <c r="D7" s="6">
        <v>3171685.1564773829</v>
      </c>
      <c r="E7" s="6">
        <v>3154065.8733099923</v>
      </c>
      <c r="F7" s="6">
        <v>3197351.1185157695</v>
      </c>
      <c r="G7" s="6">
        <v>3231218.8011276014</v>
      </c>
      <c r="H7" s="6">
        <v>3302278.0315667237</v>
      </c>
      <c r="I7" s="6">
        <v>3293633.0062916749</v>
      </c>
      <c r="J7" s="6">
        <v>3345635.5767446221</v>
      </c>
      <c r="K7" s="142">
        <v>3343039.3888938972</v>
      </c>
      <c r="L7" s="142">
        <v>3437836.1609325856</v>
      </c>
      <c r="M7" s="142">
        <v>3438837.5311624231</v>
      </c>
      <c r="N7" s="142">
        <v>3451842.8110911157</v>
      </c>
      <c r="O7" s="79"/>
      <c r="P7" s="79"/>
      <c r="Q7" s="79"/>
      <c r="R7" s="79"/>
      <c r="S7" s="79"/>
      <c r="V7" s="148"/>
    </row>
    <row r="8" spans="1:22" x14ac:dyDescent="0.2">
      <c r="A8" s="6" t="s">
        <v>5</v>
      </c>
      <c r="B8" s="60"/>
      <c r="C8" s="75"/>
      <c r="D8" s="6">
        <v>88563.718378000005</v>
      </c>
      <c r="E8" s="6">
        <v>78272.249049999999</v>
      </c>
      <c r="F8" s="6">
        <v>16655.573675451211</v>
      </c>
      <c r="G8" s="6">
        <v>20084.61479</v>
      </c>
      <c r="H8" s="6">
        <v>25006.344419999998</v>
      </c>
      <c r="I8" s="6">
        <v>28495.296849999999</v>
      </c>
      <c r="J8" s="6">
        <v>47585.020890990083</v>
      </c>
      <c r="K8" s="142">
        <v>34751.166839999998</v>
      </c>
      <c r="L8" s="142">
        <v>40589.394339999999</v>
      </c>
      <c r="M8" s="142">
        <v>38670.769840000001</v>
      </c>
      <c r="N8" s="142">
        <v>34203.923849999999</v>
      </c>
      <c r="O8" s="79"/>
      <c r="P8" s="79"/>
      <c r="Q8" s="80"/>
      <c r="R8" s="80"/>
      <c r="S8" s="80"/>
      <c r="V8" s="148"/>
    </row>
    <row r="9" spans="1:22" x14ac:dyDescent="0.2">
      <c r="A9" s="9" t="s">
        <v>106</v>
      </c>
      <c r="B9" s="61"/>
      <c r="C9" s="76"/>
      <c r="D9" s="7">
        <f t="shared" ref="D9:L9" si="6">D10+D11+D12</f>
        <v>1318885.5152163222</v>
      </c>
      <c r="E9" s="7">
        <f t="shared" si="6"/>
        <v>1025666.0101966021</v>
      </c>
      <c r="F9" s="7">
        <f t="shared" si="6"/>
        <v>951069.07857971312</v>
      </c>
      <c r="G9" s="7">
        <f t="shared" si="6"/>
        <v>1173841.6305284298</v>
      </c>
      <c r="H9" s="7">
        <f t="shared" si="6"/>
        <v>1161052.2925399998</v>
      </c>
      <c r="I9" s="7">
        <f t="shared" si="6"/>
        <v>1142868.8686100002</v>
      </c>
      <c r="J9" s="7">
        <f t="shared" si="6"/>
        <v>1148776.6239459997</v>
      </c>
      <c r="K9" s="143">
        <f t="shared" si="6"/>
        <v>1079185.8998245322</v>
      </c>
      <c r="L9" s="143">
        <f t="shared" si="6"/>
        <v>941301.28789601603</v>
      </c>
      <c r="M9" s="143">
        <f t="shared" ref="M9" si="7">M10+M11+M12</f>
        <v>890599.83632439992</v>
      </c>
      <c r="N9" s="143">
        <v>873482.28772999998</v>
      </c>
      <c r="O9" s="79"/>
      <c r="P9" s="79"/>
      <c r="V9" s="148"/>
    </row>
    <row r="10" spans="1:22" x14ac:dyDescent="0.2">
      <c r="A10" s="6" t="s">
        <v>99</v>
      </c>
      <c r="B10" s="60"/>
      <c r="C10" s="75"/>
      <c r="D10" s="6">
        <v>964444.82138999994</v>
      </c>
      <c r="E10" s="6">
        <v>694828.96958781523</v>
      </c>
      <c r="F10" s="6">
        <v>701133.27920682239</v>
      </c>
      <c r="G10" s="6">
        <v>922139.23346999998</v>
      </c>
      <c r="H10" s="6">
        <v>916201.46748999995</v>
      </c>
      <c r="I10" s="6">
        <v>876884.88931000046</v>
      </c>
      <c r="J10" s="6">
        <v>877852.91970999958</v>
      </c>
      <c r="K10" s="142">
        <v>832516.10086357745</v>
      </c>
      <c r="L10" s="142">
        <v>683368.81014601607</v>
      </c>
      <c r="M10" s="142">
        <v>611091.63888999994</v>
      </c>
      <c r="N10" s="142">
        <v>601645.57766000007</v>
      </c>
      <c r="O10" s="79"/>
      <c r="P10" s="79"/>
      <c r="V10" s="148"/>
    </row>
    <row r="11" spans="1:22" x14ac:dyDescent="0.2">
      <c r="A11" s="6" t="s">
        <v>101</v>
      </c>
      <c r="B11" s="60"/>
      <c r="C11" s="75"/>
      <c r="D11" s="6">
        <v>353486.83948632219</v>
      </c>
      <c r="E11" s="6">
        <v>329909.42036878696</v>
      </c>
      <c r="F11" s="6">
        <v>249935.79937289067</v>
      </c>
      <c r="G11" s="6">
        <v>251702.39705842975</v>
      </c>
      <c r="H11" s="6">
        <v>241186.51476000002</v>
      </c>
      <c r="I11" s="6">
        <v>257479.65330000001</v>
      </c>
      <c r="J11" s="6">
        <v>258053.00623599999</v>
      </c>
      <c r="K11" s="142">
        <v>235372.92796095466</v>
      </c>
      <c r="L11" s="142">
        <v>246697.73131</v>
      </c>
      <c r="M11" s="142">
        <v>267839.81963440002</v>
      </c>
      <c r="N11" s="142">
        <v>258632.88516000001</v>
      </c>
      <c r="O11" s="79"/>
      <c r="P11" s="79"/>
      <c r="V11" s="148"/>
    </row>
    <row r="12" spans="1:22" x14ac:dyDescent="0.2">
      <c r="A12" s="6" t="s">
        <v>102</v>
      </c>
      <c r="B12" s="60"/>
      <c r="C12" s="75"/>
      <c r="D12" s="6">
        <v>953.85433999999998</v>
      </c>
      <c r="E12" s="6">
        <v>927.62023999999997</v>
      </c>
      <c r="F12" s="6">
        <v>0</v>
      </c>
      <c r="G12" s="6">
        <v>0</v>
      </c>
      <c r="H12" s="6">
        <v>3664.3102899999999</v>
      </c>
      <c r="I12" s="6">
        <v>8504.3260000000009</v>
      </c>
      <c r="J12" s="6">
        <v>12870.698</v>
      </c>
      <c r="K12" s="142">
        <v>11296.870999999999</v>
      </c>
      <c r="L12" s="142">
        <v>11234.746440000001</v>
      </c>
      <c r="M12" s="142">
        <v>11668.3778</v>
      </c>
      <c r="N12" s="142">
        <v>13203.824909999999</v>
      </c>
      <c r="O12" s="79"/>
      <c r="P12" s="79"/>
      <c r="V12" s="148"/>
    </row>
    <row r="13" spans="1:22" x14ac:dyDescent="0.2">
      <c r="A13" s="108" t="s">
        <v>103</v>
      </c>
      <c r="B13" s="113"/>
      <c r="C13" s="114"/>
      <c r="D13" s="108">
        <f t="shared" ref="D13:L13" si="8">D14+D15</f>
        <v>1007898.6851559449</v>
      </c>
      <c r="E13" s="108">
        <f t="shared" si="8"/>
        <v>1077264.25599</v>
      </c>
      <c r="F13" s="108">
        <f t="shared" si="8"/>
        <v>1055455.0461599999</v>
      </c>
      <c r="G13" s="108">
        <f t="shared" si="8"/>
        <v>1100243.0914733598</v>
      </c>
      <c r="H13" s="108">
        <f t="shared" si="8"/>
        <v>1156175.7347200019</v>
      </c>
      <c r="I13" s="108">
        <f t="shared" si="8"/>
        <v>1210778.6568100029</v>
      </c>
      <c r="J13" s="108">
        <f t="shared" si="8"/>
        <v>1228040.1717004029</v>
      </c>
      <c r="K13" s="144">
        <f t="shared" si="8"/>
        <v>1249263.6300571016</v>
      </c>
      <c r="L13" s="144">
        <f t="shared" si="8"/>
        <v>1211209.7140799998</v>
      </c>
      <c r="M13" s="144">
        <f t="shared" ref="M13" si="9">M14+M15</f>
        <v>1203146.1481956001</v>
      </c>
      <c r="N13" s="144">
        <v>1228547.8925885453</v>
      </c>
      <c r="O13" s="79"/>
      <c r="P13" s="79"/>
      <c r="V13" s="148"/>
    </row>
    <row r="14" spans="1:22" x14ac:dyDescent="0.2">
      <c r="A14" s="44" t="s">
        <v>104</v>
      </c>
      <c r="B14" s="59"/>
      <c r="C14" s="74"/>
      <c r="D14" s="7">
        <v>996198.6851559449</v>
      </c>
      <c r="E14" s="7">
        <v>1038554.67349</v>
      </c>
      <c r="F14" s="7">
        <v>1050516.8413</v>
      </c>
      <c r="G14" s="7">
        <v>1097085.4680933598</v>
      </c>
      <c r="H14" s="7">
        <v>1152571.6869200019</v>
      </c>
      <c r="I14" s="7">
        <v>1199581.3551400029</v>
      </c>
      <c r="J14" s="7">
        <v>1211416.0020900029</v>
      </c>
      <c r="K14" s="143">
        <v>1229730.8166300016</v>
      </c>
      <c r="L14" s="143">
        <v>1183000.5006399998</v>
      </c>
      <c r="M14" s="143">
        <v>1180073.0136000002</v>
      </c>
      <c r="N14" s="143">
        <v>1204963.595660001</v>
      </c>
      <c r="O14" s="79"/>
      <c r="P14" s="79"/>
      <c r="Q14" s="80"/>
      <c r="R14" s="80"/>
      <c r="S14" s="80"/>
    </row>
    <row r="15" spans="1:22" x14ac:dyDescent="0.2">
      <c r="A15" s="44" t="s">
        <v>105</v>
      </c>
      <c r="B15" s="59"/>
      <c r="C15" s="74"/>
      <c r="D15" s="7">
        <v>11700</v>
      </c>
      <c r="E15" s="7">
        <v>38709.582499999997</v>
      </c>
      <c r="F15" s="7">
        <v>4938.2048599999998</v>
      </c>
      <c r="G15" s="7">
        <v>3157.62338</v>
      </c>
      <c r="H15" s="7">
        <v>3604.0478000000003</v>
      </c>
      <c r="I15" s="7">
        <v>11197.301670000001</v>
      </c>
      <c r="J15" s="7">
        <v>16624.1696104</v>
      </c>
      <c r="K15" s="143">
        <v>19532.813427099998</v>
      </c>
      <c r="L15" s="143">
        <v>28209.21344</v>
      </c>
      <c r="M15" s="143">
        <v>23073.1345956</v>
      </c>
      <c r="N15" s="143">
        <v>23584.296928544249</v>
      </c>
      <c r="O15" s="79"/>
      <c r="P15" s="79"/>
      <c r="Q15" s="80"/>
      <c r="R15" s="80"/>
      <c r="S15" s="80"/>
    </row>
    <row r="16" spans="1:22" x14ac:dyDescent="0.2">
      <c r="A16" s="28"/>
      <c r="B16" s="58"/>
      <c r="C16" s="82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</row>
    <row r="17" spans="1:18" x14ac:dyDescent="0.2">
      <c r="A17" s="91" t="s">
        <v>193</v>
      </c>
      <c r="B17" s="91"/>
      <c r="C17" s="91" t="s">
        <v>12</v>
      </c>
      <c r="D17" s="91">
        <f>D5-D8</f>
        <v>6191491.3805085625</v>
      </c>
      <c r="E17" s="91">
        <f>E5-E8</f>
        <v>6075454.802072417</v>
      </c>
      <c r="F17" s="91">
        <f>F18+F22</f>
        <v>6071331.7066347906</v>
      </c>
      <c r="G17" s="91">
        <f>G18+G22</f>
        <v>5987052.2987661138</v>
      </c>
      <c r="H17" s="91">
        <f>H18+H22</f>
        <v>6058596.9441134315</v>
      </c>
      <c r="I17" s="91">
        <f>I18+I22</f>
        <v>6050729.3232888281</v>
      </c>
      <c r="J17" s="91">
        <f>J18+J22</f>
        <v>6064346.7672559815</v>
      </c>
      <c r="K17" s="91">
        <f t="shared" ref="K17:L17" si="10">K18+K22</f>
        <v>7396363.7018963285</v>
      </c>
      <c r="L17" s="91">
        <f t="shared" si="10"/>
        <v>7352687.7183902804</v>
      </c>
      <c r="M17" s="91">
        <f t="shared" ref="M17:N17" si="11">M18+M22</f>
        <v>7408950.3501899447</v>
      </c>
      <c r="N17" s="91">
        <f t="shared" si="11"/>
        <v>7470449.8119219355</v>
      </c>
    </row>
    <row r="18" spans="1:18" x14ac:dyDescent="0.2">
      <c r="A18" s="94" t="s">
        <v>107</v>
      </c>
      <c r="B18" s="111"/>
      <c r="C18" s="112"/>
      <c r="D18" s="94" t="s">
        <v>42</v>
      </c>
      <c r="E18" s="94" t="s">
        <v>42</v>
      </c>
      <c r="F18" s="94">
        <f>SUM(F19:F20)</f>
        <v>3706601.6016340517</v>
      </c>
      <c r="G18" s="94">
        <f>SUM(G19:G20)</f>
        <v>3663415.0588815985</v>
      </c>
      <c r="H18" s="94">
        <f>SUM(H19:H20)</f>
        <v>3710982.6861734316</v>
      </c>
      <c r="I18" s="94">
        <f>SUM(I19:I20)</f>
        <v>3710086.2291438286</v>
      </c>
      <c r="J18" s="94">
        <f>SUM(J19:J20)</f>
        <v>3687853.0917713176</v>
      </c>
      <c r="K18" s="94">
        <f>SUM(K19:K21)</f>
        <v>4909235.299391062</v>
      </c>
      <c r="L18" s="94">
        <f>SUM(L19:L21)</f>
        <v>4900641.7466776092</v>
      </c>
      <c r="M18" s="94">
        <v>4964074.9611207303</v>
      </c>
      <c r="N18" s="94">
        <v>5030983.2879369473</v>
      </c>
      <c r="O18" s="79"/>
      <c r="P18" s="79"/>
    </row>
    <row r="19" spans="1:18" x14ac:dyDescent="0.2">
      <c r="A19" s="44" t="s">
        <v>190</v>
      </c>
      <c r="B19" s="59"/>
      <c r="C19" s="74"/>
      <c r="D19" s="7"/>
      <c r="E19" s="7"/>
      <c r="F19" s="7">
        <v>1737788.5317735432</v>
      </c>
      <c r="G19" s="7">
        <v>1805021.0514330866</v>
      </c>
      <c r="H19" s="7">
        <v>1846696.4419567238</v>
      </c>
      <c r="I19" s="7">
        <v>1860158.7524866753</v>
      </c>
      <c r="J19" s="7">
        <v>1873137.6220106219</v>
      </c>
      <c r="K19" s="7">
        <v>1896497.4812281313</v>
      </c>
      <c r="L19" s="7">
        <v>1996874.2715025852</v>
      </c>
      <c r="M19" s="7">
        <v>2016013.372422423</v>
      </c>
      <c r="N19" s="7">
        <v>2054777.2285911159</v>
      </c>
      <c r="O19" s="79"/>
      <c r="P19" s="79"/>
      <c r="Q19" s="79"/>
      <c r="R19" s="149"/>
    </row>
    <row r="20" spans="1:18" x14ac:dyDescent="0.2">
      <c r="A20" s="44" t="s">
        <v>191</v>
      </c>
      <c r="B20" s="59"/>
      <c r="C20" s="74"/>
      <c r="D20" s="7"/>
      <c r="E20" s="7"/>
      <c r="F20" s="7">
        <v>1968813.0698605084</v>
      </c>
      <c r="G20" s="7">
        <v>1858394.0074485121</v>
      </c>
      <c r="H20" s="7">
        <v>1864286.244216708</v>
      </c>
      <c r="I20" s="7">
        <v>1849927.4766571533</v>
      </c>
      <c r="J20" s="7">
        <v>1814715.4697606959</v>
      </c>
      <c r="K20" s="7">
        <v>1919081.6510429282</v>
      </c>
      <c r="L20" s="7">
        <v>1853175.5696850244</v>
      </c>
      <c r="M20" s="7">
        <v>1881134.9189183067</v>
      </c>
      <c r="N20" s="7">
        <v>1912476.2815958301</v>
      </c>
      <c r="O20" s="79"/>
      <c r="P20" s="79"/>
      <c r="R20" s="149"/>
    </row>
    <row r="21" spans="1:18" x14ac:dyDescent="0.2">
      <c r="A21" s="44" t="s">
        <v>192</v>
      </c>
      <c r="B21" s="59"/>
      <c r="C21" s="74"/>
      <c r="D21" s="20"/>
      <c r="E21" s="20"/>
      <c r="F21" s="20"/>
      <c r="G21" s="20"/>
      <c r="H21" s="20"/>
      <c r="I21" s="20"/>
      <c r="J21" s="20"/>
      <c r="K21" s="20">
        <v>1093656.167120002</v>
      </c>
      <c r="L21" s="20">
        <v>1050591.90549</v>
      </c>
      <c r="M21" s="20">
        <v>1066926.6697800001</v>
      </c>
      <c r="N21" s="20">
        <v>1063729.7777500011</v>
      </c>
      <c r="O21" s="79"/>
      <c r="P21" s="79"/>
      <c r="Q21" s="79"/>
      <c r="R21" s="149"/>
    </row>
    <row r="22" spans="1:18" x14ac:dyDescent="0.2">
      <c r="A22" s="108" t="s">
        <v>108</v>
      </c>
      <c r="B22" s="113"/>
      <c r="C22" s="114"/>
      <c r="D22" s="108" t="s">
        <v>42</v>
      </c>
      <c r="E22" s="108" t="s">
        <v>42</v>
      </c>
      <c r="F22" s="108">
        <f>SUM(F23:F24)</f>
        <v>2364730.105000739</v>
      </c>
      <c r="G22" s="108">
        <f>SUM(G23:G24)</f>
        <v>2323637.2398845158</v>
      </c>
      <c r="H22" s="108">
        <f>SUM(H23:H24)</f>
        <v>2347614.2579400004</v>
      </c>
      <c r="I22" s="108">
        <f>SUM(I23:I24)</f>
        <v>2340643.094145</v>
      </c>
      <c r="J22" s="108">
        <f>SUM(J23:J24)</f>
        <v>2376493.6754846638</v>
      </c>
      <c r="K22" s="108">
        <f>SUM(K23:K25)</f>
        <v>2487128.402505266</v>
      </c>
      <c r="L22" s="108">
        <f>SUM(L23:L25)</f>
        <v>2452045.9717126717</v>
      </c>
      <c r="M22" s="108">
        <v>2444875.389069214</v>
      </c>
      <c r="N22" s="108">
        <v>2439466.5239849878</v>
      </c>
      <c r="O22" s="79"/>
      <c r="P22" s="79"/>
    </row>
    <row r="23" spans="1:18" x14ac:dyDescent="0.2">
      <c r="A23" s="8" t="s">
        <v>190</v>
      </c>
      <c r="B23" s="63"/>
      <c r="C23" s="77"/>
      <c r="D23" s="20"/>
      <c r="E23" s="20"/>
      <c r="F23" s="20">
        <v>1459562.586312226</v>
      </c>
      <c r="G23" s="20">
        <v>1426197.7501745159</v>
      </c>
      <c r="H23" s="20">
        <v>1455581.5896100001</v>
      </c>
      <c r="I23" s="20">
        <v>1433474.2538049999</v>
      </c>
      <c r="J23" s="20">
        <v>1472497.9547339999</v>
      </c>
      <c r="K23" s="20">
        <v>1446541.9076657661</v>
      </c>
      <c r="L23" s="20">
        <v>1440961.88943</v>
      </c>
      <c r="M23" s="20">
        <v>1423613.5967400002</v>
      </c>
      <c r="N23" s="20">
        <v>1397065.5825</v>
      </c>
      <c r="O23" s="79"/>
      <c r="P23" s="79"/>
    </row>
    <row r="24" spans="1:18" x14ac:dyDescent="0.2">
      <c r="A24" s="8" t="s">
        <v>191</v>
      </c>
      <c r="B24" s="63"/>
      <c r="C24" s="77"/>
      <c r="D24" s="8"/>
      <c r="E24" s="8"/>
      <c r="F24" s="8">
        <v>905167.51868851297</v>
      </c>
      <c r="G24" s="8">
        <v>897439.48970999988</v>
      </c>
      <c r="H24" s="8">
        <v>892032.66833000013</v>
      </c>
      <c r="I24" s="8">
        <v>907168.84034</v>
      </c>
      <c r="J24" s="8">
        <v>903995.72075066413</v>
      </c>
      <c r="K24" s="8">
        <v>904511.84532950004</v>
      </c>
      <c r="L24" s="8">
        <v>878675.48713267152</v>
      </c>
      <c r="M24" s="8">
        <v>886832.88850921369</v>
      </c>
      <c r="N24" s="8">
        <v>901167.1235749874</v>
      </c>
      <c r="O24" s="79"/>
      <c r="P24" s="79"/>
    </row>
    <row r="25" spans="1:18" x14ac:dyDescent="0.2">
      <c r="A25" s="44" t="s">
        <v>192</v>
      </c>
      <c r="B25" s="63"/>
      <c r="C25" s="77"/>
      <c r="D25" s="8"/>
      <c r="E25" s="8"/>
      <c r="F25" s="8"/>
      <c r="G25" s="8"/>
      <c r="H25" s="8"/>
      <c r="I25" s="8"/>
      <c r="J25" s="8"/>
      <c r="K25" s="8">
        <v>136074.64950999973</v>
      </c>
      <c r="L25" s="8">
        <v>132408.5951499998</v>
      </c>
      <c r="M25" s="8">
        <v>134428.90382000001</v>
      </c>
      <c r="N25" s="8">
        <v>141233.8179100001</v>
      </c>
      <c r="O25" s="79"/>
      <c r="P25" s="79"/>
    </row>
    <row r="26" spans="1:18" x14ac:dyDescent="0.2">
      <c r="A26" s="170"/>
      <c r="B26" s="171"/>
      <c r="C26" s="172"/>
      <c r="D26" s="147"/>
      <c r="E26" s="147"/>
      <c r="F26" s="147"/>
      <c r="G26" s="147"/>
      <c r="H26" s="147"/>
      <c r="I26" s="147"/>
      <c r="J26" s="147"/>
      <c r="K26" s="147"/>
      <c r="L26" s="147"/>
      <c r="M26" s="147"/>
      <c r="N26" s="147"/>
      <c r="O26" s="79"/>
      <c r="P26" s="79"/>
    </row>
    <row r="27" spans="1:18" x14ac:dyDescent="0.2">
      <c r="A27" s="91" t="s">
        <v>242</v>
      </c>
      <c r="B27" s="91"/>
      <c r="C27" s="154" t="s">
        <v>12</v>
      </c>
      <c r="D27" s="91"/>
      <c r="E27" s="91"/>
      <c r="F27" s="91"/>
      <c r="G27" s="91"/>
      <c r="H27" s="91"/>
      <c r="I27" s="91"/>
      <c r="J27" s="91"/>
      <c r="K27" s="91"/>
      <c r="L27" s="91">
        <f>L28+L29</f>
        <v>4485858.8574536098</v>
      </c>
      <c r="M27" s="91">
        <f t="shared" ref="M27:N27" si="12">M28+M29</f>
        <v>4521560.5039727297</v>
      </c>
      <c r="N27" s="91">
        <f t="shared" si="12"/>
        <v>4603240.9407604476</v>
      </c>
      <c r="O27" s="79"/>
      <c r="P27" s="79"/>
    </row>
    <row r="28" spans="1:18" x14ac:dyDescent="0.2">
      <c r="A28" s="94" t="s">
        <v>240</v>
      </c>
      <c r="B28" s="111"/>
      <c r="C28" s="112"/>
      <c r="D28" s="94"/>
      <c r="E28" s="94"/>
      <c r="F28" s="94"/>
      <c r="G28" s="94"/>
      <c r="H28" s="94"/>
      <c r="I28" s="94"/>
      <c r="J28" s="94"/>
      <c r="K28" s="94"/>
      <c r="L28" s="94">
        <v>1620521.9725843011</v>
      </c>
      <c r="M28" s="94">
        <v>1628318.3004837981</v>
      </c>
      <c r="N28" s="94">
        <v>1582573.3012790186</v>
      </c>
      <c r="O28" s="79"/>
      <c r="P28" s="79"/>
    </row>
    <row r="29" spans="1:18" x14ac:dyDescent="0.2">
      <c r="A29" s="94" t="s">
        <v>237</v>
      </c>
      <c r="B29" s="59"/>
      <c r="C29" s="74"/>
      <c r="D29" s="7"/>
      <c r="E29" s="7"/>
      <c r="F29" s="7"/>
      <c r="G29" s="7"/>
      <c r="H29" s="7"/>
      <c r="I29" s="7"/>
      <c r="J29" s="7"/>
      <c r="K29" s="7"/>
      <c r="L29" s="94">
        <f>L30+L31</f>
        <v>2865336.8848693087</v>
      </c>
      <c r="M29" s="94">
        <f t="shared" ref="M29:N29" si="13">M30+M31</f>
        <v>2893242.2034889315</v>
      </c>
      <c r="N29" s="94">
        <f t="shared" si="13"/>
        <v>3020667.639481429</v>
      </c>
      <c r="O29" s="79"/>
      <c r="P29" s="79"/>
    </row>
    <row r="30" spans="1:18" x14ac:dyDescent="0.2">
      <c r="A30" s="44" t="s">
        <v>238</v>
      </c>
      <c r="B30" s="59"/>
      <c r="C30" s="74"/>
      <c r="D30" s="7"/>
      <c r="E30" s="7"/>
      <c r="F30" s="7"/>
      <c r="G30" s="7"/>
      <c r="H30" s="7"/>
      <c r="I30" s="7"/>
      <c r="J30" s="7"/>
      <c r="K30" s="7"/>
      <c r="L30" s="7">
        <v>1088778.4063397245</v>
      </c>
      <c r="M30" s="7">
        <v>1943820.4636802932</v>
      </c>
      <c r="N30" s="7">
        <v>2105408.3585148882</v>
      </c>
      <c r="O30" s="79"/>
      <c r="P30" s="79"/>
    </row>
    <row r="31" spans="1:18" x14ac:dyDescent="0.2">
      <c r="A31" s="44" t="s">
        <v>239</v>
      </c>
      <c r="B31" s="59"/>
      <c r="C31" s="74"/>
      <c r="D31" s="7"/>
      <c r="E31" s="7"/>
      <c r="F31" s="7"/>
      <c r="G31" s="7"/>
      <c r="H31" s="7"/>
      <c r="I31" s="7"/>
      <c r="J31" s="7"/>
      <c r="K31" s="7"/>
      <c r="L31" s="7">
        <v>1776558.4785295841</v>
      </c>
      <c r="M31" s="7">
        <v>949421.73980863835</v>
      </c>
      <c r="N31" s="7">
        <v>915259.2809665408</v>
      </c>
      <c r="O31" s="79"/>
      <c r="P31" s="79"/>
    </row>
    <row r="32" spans="1:18" x14ac:dyDescent="0.2">
      <c r="B32" s="62"/>
      <c r="C32" s="72"/>
    </row>
    <row r="33" spans="1:17" x14ac:dyDescent="0.2">
      <c r="A33" s="154" t="s">
        <v>217</v>
      </c>
      <c r="B33" s="154"/>
      <c r="C33" s="154" t="s">
        <v>12</v>
      </c>
      <c r="D33" s="154">
        <f>D34+D39</f>
        <v>1254215.4282399998</v>
      </c>
      <c r="E33" s="154">
        <f t="shared" ref="E33:N33" si="14">E34+E39</f>
        <v>1872395.8493599999</v>
      </c>
      <c r="F33" s="154">
        <f t="shared" si="14"/>
        <v>1506854.7333099998</v>
      </c>
      <c r="G33" s="154">
        <f t="shared" si="14"/>
        <v>1495291.4345399998</v>
      </c>
      <c r="H33" s="154">
        <f t="shared" si="14"/>
        <v>1734768.7283400001</v>
      </c>
      <c r="I33" s="154">
        <f t="shared" si="14"/>
        <v>2020892.8190399995</v>
      </c>
      <c r="J33" s="154">
        <f t="shared" si="14"/>
        <v>1970974.556233</v>
      </c>
      <c r="K33" s="154">
        <f t="shared" si="14"/>
        <v>1871251.8711399999</v>
      </c>
      <c r="L33" s="154">
        <f t="shared" si="14"/>
        <v>1868463.3631800003</v>
      </c>
      <c r="M33" s="154">
        <f t="shared" si="14"/>
        <v>2229256.2154600006</v>
      </c>
      <c r="N33" s="154">
        <f t="shared" si="14"/>
        <v>4324936.2933299998</v>
      </c>
    </row>
    <row r="34" spans="1:17" x14ac:dyDescent="0.2">
      <c r="A34" s="155" t="s">
        <v>222</v>
      </c>
      <c r="B34" s="156"/>
      <c r="C34" s="157"/>
      <c r="D34" s="155">
        <f>SUM(D35:D38)</f>
        <v>1254215.4282399998</v>
      </c>
      <c r="E34" s="155">
        <f t="shared" ref="E34:L34" si="15">SUM(E35:E38)</f>
        <v>1872395.8493599999</v>
      </c>
      <c r="F34" s="155">
        <f t="shared" si="15"/>
        <v>1506854.7333099998</v>
      </c>
      <c r="G34" s="155">
        <f t="shared" si="15"/>
        <v>1495291.4345399998</v>
      </c>
      <c r="H34" s="155">
        <f t="shared" si="15"/>
        <v>1596462.80167544</v>
      </c>
      <c r="I34" s="155">
        <f t="shared" si="15"/>
        <v>1677262.5268204606</v>
      </c>
      <c r="J34" s="155">
        <f t="shared" si="15"/>
        <v>1734663.799813</v>
      </c>
      <c r="K34" s="155">
        <f t="shared" si="15"/>
        <v>1535680.4124400001</v>
      </c>
      <c r="L34" s="155">
        <f t="shared" si="15"/>
        <v>1466859.7638348434</v>
      </c>
      <c r="M34" s="155">
        <v>1800085.0456199953</v>
      </c>
      <c r="N34" s="155">
        <v>3867838.3888714542</v>
      </c>
      <c r="Q34" s="138"/>
    </row>
    <row r="35" spans="1:17" x14ac:dyDescent="0.2">
      <c r="A35" s="158" t="s">
        <v>190</v>
      </c>
      <c r="B35" s="156"/>
      <c r="C35" s="157"/>
      <c r="D35" s="159">
        <v>721042.78418999992</v>
      </c>
      <c r="E35" s="159">
        <v>922671.405904699</v>
      </c>
      <c r="F35" s="159">
        <v>915013.99448410305</v>
      </c>
      <c r="G35" s="159">
        <v>938774.70658999996</v>
      </c>
      <c r="H35" s="159">
        <v>1092467.0398835829</v>
      </c>
      <c r="I35" s="159">
        <v>826492.62753976311</v>
      </c>
      <c r="J35" s="160">
        <v>847635.51612694596</v>
      </c>
      <c r="K35" s="160">
        <v>864089.28343999991</v>
      </c>
      <c r="L35" s="160">
        <v>832407.22093745787</v>
      </c>
      <c r="M35" s="160">
        <v>1022015.9716096031</v>
      </c>
      <c r="N35" s="160">
        <v>1358707.937624655</v>
      </c>
    </row>
    <row r="36" spans="1:17" x14ac:dyDescent="0.2">
      <c r="A36" s="158" t="s">
        <v>191</v>
      </c>
      <c r="B36" s="156"/>
      <c r="C36" s="157"/>
      <c r="D36" s="159">
        <v>161597.72530000002</v>
      </c>
      <c r="E36" s="159">
        <v>513832.18247530091</v>
      </c>
      <c r="F36" s="159">
        <v>560459.54824589693</v>
      </c>
      <c r="G36" s="159">
        <v>459351.56680999999</v>
      </c>
      <c r="H36" s="159">
        <v>484365.0612018574</v>
      </c>
      <c r="I36" s="159">
        <v>451638.74753069761</v>
      </c>
      <c r="J36" s="159">
        <v>396809.26821305405</v>
      </c>
      <c r="K36" s="159">
        <v>262248.99034999998</v>
      </c>
      <c r="L36" s="159">
        <v>212902.73895738553</v>
      </c>
      <c r="M36" s="159">
        <v>293789.81846039218</v>
      </c>
      <c r="N36" s="159">
        <v>374104.04655679944</v>
      </c>
    </row>
    <row r="37" spans="1:17" x14ac:dyDescent="0.2">
      <c r="A37" s="158" t="s">
        <v>223</v>
      </c>
      <c r="B37" s="156"/>
      <c r="C37" s="157"/>
      <c r="D37" s="159">
        <v>350654.91874999995</v>
      </c>
      <c r="E37" s="159">
        <v>2898.8369899999998</v>
      </c>
      <c r="F37" s="159">
        <v>8023.7214000000004</v>
      </c>
      <c r="G37" s="159">
        <v>12477.304190000001</v>
      </c>
      <c r="H37" s="159">
        <v>8703.9525600000015</v>
      </c>
      <c r="I37" s="159">
        <v>399131.15174999996</v>
      </c>
      <c r="J37" s="159">
        <v>490219.01547300001</v>
      </c>
      <c r="K37" s="159">
        <v>409342.13864999998</v>
      </c>
      <c r="L37" s="159">
        <v>421549.80394000001</v>
      </c>
      <c r="M37" s="159">
        <v>422012.37395000004</v>
      </c>
      <c r="N37" s="159">
        <v>576004.04743999999</v>
      </c>
    </row>
    <row r="38" spans="1:17" x14ac:dyDescent="0.2">
      <c r="A38" s="161" t="s">
        <v>228</v>
      </c>
      <c r="B38" s="162"/>
      <c r="C38" s="163"/>
      <c r="D38" s="164">
        <v>20920</v>
      </c>
      <c r="E38" s="164">
        <v>432993.42399000004</v>
      </c>
      <c r="F38" s="164">
        <v>23357.46918</v>
      </c>
      <c r="G38" s="164">
        <v>84687.856950000001</v>
      </c>
      <c r="H38" s="164">
        <v>10926.748029999999</v>
      </c>
      <c r="I38" s="164">
        <v>0</v>
      </c>
      <c r="J38" s="164">
        <v>0</v>
      </c>
      <c r="K38" s="164">
        <v>0</v>
      </c>
      <c r="L38" s="164">
        <v>0</v>
      </c>
      <c r="M38" s="164">
        <v>62266.881599999993</v>
      </c>
      <c r="N38" s="164">
        <v>1559022.3572499999</v>
      </c>
    </row>
    <row r="39" spans="1:17" x14ac:dyDescent="0.2">
      <c r="A39" s="155" t="s">
        <v>224</v>
      </c>
      <c r="B39" s="162"/>
      <c r="C39" s="163"/>
      <c r="D39" s="165"/>
      <c r="E39" s="165"/>
      <c r="F39" s="165"/>
      <c r="G39" s="165"/>
      <c r="H39" s="166">
        <v>138305.92666456001</v>
      </c>
      <c r="I39" s="166">
        <v>343630.29221953894</v>
      </c>
      <c r="J39" s="166">
        <v>236310.75642000002</v>
      </c>
      <c r="K39" s="166">
        <v>335571.45869999996</v>
      </c>
      <c r="L39" s="166">
        <v>401603.59934515704</v>
      </c>
      <c r="M39" s="166">
        <v>429171.16984000511</v>
      </c>
      <c r="N39" s="166">
        <v>457097.90445854561</v>
      </c>
    </row>
    <row r="40" spans="1:17" x14ac:dyDescent="0.2">
      <c r="A40" s="161" t="s">
        <v>225</v>
      </c>
      <c r="B40" s="162"/>
      <c r="C40" s="168"/>
      <c r="D40" s="167"/>
      <c r="E40" s="167"/>
      <c r="F40" s="167"/>
      <c r="G40" s="167"/>
      <c r="H40" s="164"/>
      <c r="I40" s="164"/>
      <c r="J40" s="164"/>
      <c r="K40" s="164"/>
      <c r="L40" s="164"/>
      <c r="M40" s="164">
        <v>268582.15567000007</v>
      </c>
      <c r="N40" s="164">
        <v>276503.69157000002</v>
      </c>
    </row>
    <row r="41" spans="1:17" x14ac:dyDescent="0.2">
      <c r="C41" s="169"/>
    </row>
    <row r="42" spans="1:17" x14ac:dyDescent="0.2">
      <c r="A42" s="161" t="s">
        <v>226</v>
      </c>
      <c r="B42" s="162"/>
      <c r="C42" s="157"/>
      <c r="D42" s="173">
        <f t="shared" ref="D42:N42" si="16">(D34-D38)/D4</f>
        <v>0.16229833747497974</v>
      </c>
      <c r="E42" s="173">
        <f t="shared" si="16"/>
        <v>0.20049082325986323</v>
      </c>
      <c r="F42" s="173">
        <f t="shared" si="16"/>
        <v>0.21075229241001855</v>
      </c>
      <c r="G42" s="173">
        <f t="shared" si="16"/>
        <v>0.19643612206003136</v>
      </c>
      <c r="H42" s="173">
        <f t="shared" si="16"/>
        <v>0.21885596020846024</v>
      </c>
      <c r="I42" s="173">
        <f t="shared" si="16"/>
        <v>0.23224048946935377</v>
      </c>
      <c r="J42" s="173">
        <f t="shared" si="16"/>
        <v>0.23891109535866428</v>
      </c>
      <c r="K42" s="173">
        <f t="shared" si="16"/>
        <v>0.21092859797778976</v>
      </c>
      <c r="L42" s="173">
        <f t="shared" si="16"/>
        <v>0.20510994697235335</v>
      </c>
      <c r="M42" s="173">
        <f t="shared" si="16"/>
        <v>0.24289776175420799</v>
      </c>
      <c r="N42" s="173">
        <f t="shared" si="16"/>
        <v>0.3218681907965884</v>
      </c>
    </row>
    <row r="43" spans="1:17" x14ac:dyDescent="0.2">
      <c r="A43" s="161" t="s">
        <v>227</v>
      </c>
      <c r="B43" s="162"/>
      <c r="C43" s="163"/>
      <c r="D43" s="173"/>
      <c r="E43" s="173"/>
      <c r="F43" s="173"/>
      <c r="G43" s="173"/>
      <c r="H43" s="173"/>
      <c r="I43" s="173"/>
      <c r="J43" s="173"/>
      <c r="K43" s="173"/>
      <c r="L43" s="173"/>
      <c r="M43" s="173">
        <f>(M34-M38+M39-M40)/(M3)</f>
        <v>0.2271454682765385</v>
      </c>
      <c r="N43" s="173">
        <f>(N34-N38+N39-N40)/(N3)</f>
        <v>0.29629768066148265</v>
      </c>
      <c r="P43" s="175"/>
    </row>
    <row r="47" spans="1:17" x14ac:dyDescent="0.2">
      <c r="O47" s="138"/>
    </row>
    <row r="50" spans="14:14" x14ac:dyDescent="0.2">
      <c r="N50" s="175"/>
    </row>
  </sheetData>
  <hyperlinks>
    <hyperlink ref="A1" location="Inhoudstafel!A1" display="Naar inhoudstafel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1"/>
  <ignoredErrors>
    <ignoredError sqref="D5:H5" formulaRange="1"/>
    <ignoredError sqref="J1 L1:M1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32A8E0"/>
  </sheetPr>
  <dimension ref="A1:P58"/>
  <sheetViews>
    <sheetView showGridLines="0" zoomScale="75" zoomScaleNormal="75" workbookViewId="0">
      <pane ySplit="1" topLeftCell="A2" activePane="bottomLeft" state="frozen"/>
      <selection pane="bottomLeft" activeCell="N43" sqref="N43"/>
    </sheetView>
  </sheetViews>
  <sheetFormatPr defaultRowHeight="15" x14ac:dyDescent="0.25"/>
  <cols>
    <col min="1" max="1" width="22.85546875" customWidth="1"/>
    <col min="2" max="2" width="39.140625" customWidth="1"/>
    <col min="3" max="3" width="21.5703125" customWidth="1"/>
    <col min="4" max="7" width="14.42578125" bestFit="1" customWidth="1"/>
    <col min="8" max="8" width="14" bestFit="1" customWidth="1"/>
    <col min="9" max="14" width="14.42578125" bestFit="1" customWidth="1"/>
    <col min="15" max="15" width="12" bestFit="1" customWidth="1"/>
  </cols>
  <sheetData>
    <row r="1" spans="1:15" ht="22.5" customHeight="1" x14ac:dyDescent="0.3">
      <c r="A1" s="92" t="s">
        <v>163</v>
      </c>
      <c r="B1" s="66"/>
      <c r="C1" s="52"/>
      <c r="D1" s="39">
        <v>2012</v>
      </c>
      <c r="E1" s="39">
        <v>2013</v>
      </c>
      <c r="F1" s="39">
        <v>2014</v>
      </c>
      <c r="G1" s="39">
        <v>2015</v>
      </c>
      <c r="H1" s="39">
        <v>2016</v>
      </c>
      <c r="I1" s="39" t="s">
        <v>36</v>
      </c>
      <c r="J1" s="39" t="s">
        <v>178</v>
      </c>
      <c r="K1" s="39" t="s">
        <v>194</v>
      </c>
      <c r="L1" s="39" t="s">
        <v>200</v>
      </c>
      <c r="M1" s="39">
        <v>2021</v>
      </c>
      <c r="N1" s="39" t="s">
        <v>219</v>
      </c>
    </row>
    <row r="2" spans="1:15" x14ac:dyDescent="0.25">
      <c r="A2" s="52"/>
      <c r="B2" s="52"/>
      <c r="C2" s="52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15" x14ac:dyDescent="0.25">
      <c r="A3" s="91" t="s">
        <v>37</v>
      </c>
      <c r="B3" s="99"/>
      <c r="C3" s="100"/>
      <c r="D3" s="101">
        <f t="shared" ref="D3:N3" si="0">D4+D9</f>
        <v>4634782</v>
      </c>
      <c r="E3" s="101">
        <f t="shared" si="0"/>
        <v>4586500.127644144</v>
      </c>
      <c r="F3" s="101">
        <f t="shared" si="0"/>
        <v>4532475</v>
      </c>
      <c r="G3" s="101">
        <f t="shared" si="0"/>
        <v>4488710.6558032557</v>
      </c>
      <c r="H3" s="101">
        <f t="shared" si="0"/>
        <v>4371055</v>
      </c>
      <c r="I3" s="101">
        <f t="shared" si="0"/>
        <v>4281818</v>
      </c>
      <c r="J3" s="101">
        <f t="shared" si="0"/>
        <v>4106864</v>
      </c>
      <c r="K3" s="101">
        <f t="shared" si="0"/>
        <v>3930410</v>
      </c>
      <c r="L3" s="101">
        <f t="shared" si="0"/>
        <v>3634639.2859610179</v>
      </c>
      <c r="M3" s="101">
        <f t="shared" si="0"/>
        <v>3305359.880017289</v>
      </c>
      <c r="N3" s="101">
        <f t="shared" si="0"/>
        <v>2964564.3387679122</v>
      </c>
    </row>
    <row r="4" spans="1:15" x14ac:dyDescent="0.25">
      <c r="A4" s="109" t="s">
        <v>109</v>
      </c>
      <c r="B4" s="106"/>
      <c r="C4" s="110"/>
      <c r="D4" s="108">
        <f t="shared" ref="D4:N4" si="1">D5+D6+D8+D7</f>
        <v>3133415</v>
      </c>
      <c r="E4" s="108">
        <f t="shared" si="1"/>
        <v>3020645.1276441435</v>
      </c>
      <c r="F4" s="108">
        <f t="shared" si="1"/>
        <v>3041144</v>
      </c>
      <c r="G4" s="108">
        <f t="shared" si="1"/>
        <v>3089694</v>
      </c>
      <c r="H4" s="108">
        <f t="shared" si="1"/>
        <v>3076918</v>
      </c>
      <c r="I4" s="108">
        <f t="shared" si="1"/>
        <v>3040467</v>
      </c>
      <c r="J4" s="108">
        <f t="shared" si="1"/>
        <v>2961871</v>
      </c>
      <c r="K4" s="108">
        <f t="shared" si="1"/>
        <v>2850457</v>
      </c>
      <c r="L4" s="108">
        <f t="shared" si="1"/>
        <v>2661703</v>
      </c>
      <c r="M4" s="108">
        <v>2456152</v>
      </c>
      <c r="N4" s="108">
        <f t="shared" si="1"/>
        <v>2249154</v>
      </c>
    </row>
    <row r="5" spans="1:15" x14ac:dyDescent="0.25">
      <c r="A5" s="26" t="s">
        <v>111</v>
      </c>
      <c r="B5" s="50"/>
      <c r="C5" s="40"/>
      <c r="D5" s="7">
        <v>1622146</v>
      </c>
      <c r="E5" s="7">
        <v>1541890</v>
      </c>
      <c r="F5" s="7">
        <v>1487047</v>
      </c>
      <c r="G5" s="7">
        <v>1487190</v>
      </c>
      <c r="H5" s="7">
        <v>1440675</v>
      </c>
      <c r="I5" s="7">
        <v>1363330</v>
      </c>
      <c r="J5" s="7">
        <v>1230347</v>
      </c>
      <c r="K5" s="7">
        <v>1101971</v>
      </c>
      <c r="L5" s="7">
        <v>959124</v>
      </c>
      <c r="M5" s="7">
        <v>819265</v>
      </c>
      <c r="N5" s="7">
        <v>691566</v>
      </c>
      <c r="O5" s="2"/>
    </row>
    <row r="6" spans="1:15" x14ac:dyDescent="0.25">
      <c r="A6" s="26" t="s">
        <v>112</v>
      </c>
      <c r="B6" s="50"/>
      <c r="C6" s="40"/>
      <c r="D6" s="7">
        <v>1293029</v>
      </c>
      <c r="E6" s="7">
        <v>1279344</v>
      </c>
      <c r="F6" s="7">
        <v>1364960</v>
      </c>
      <c r="G6" s="7">
        <v>1411248</v>
      </c>
      <c r="H6" s="7">
        <v>1438683</v>
      </c>
      <c r="I6" s="7">
        <v>1430429</v>
      </c>
      <c r="J6" s="7">
        <v>1367860</v>
      </c>
      <c r="K6" s="7">
        <v>1315560</v>
      </c>
      <c r="L6" s="7">
        <v>1249644</v>
      </c>
      <c r="M6" s="7">
        <v>1158942</v>
      </c>
      <c r="N6" s="7">
        <v>1069238</v>
      </c>
    </row>
    <row r="7" spans="1:15" x14ac:dyDescent="0.25">
      <c r="A7" s="26" t="s">
        <v>113</v>
      </c>
      <c r="B7" s="50"/>
      <c r="C7" s="40"/>
      <c r="D7" s="7">
        <v>17828</v>
      </c>
      <c r="E7" s="7">
        <v>14418</v>
      </c>
      <c r="F7" s="7">
        <v>11624</v>
      </c>
      <c r="G7" s="7">
        <v>11830</v>
      </c>
      <c r="H7" s="7">
        <v>10088</v>
      </c>
      <c r="I7" s="7">
        <v>7936</v>
      </c>
      <c r="J7" s="7">
        <v>5742</v>
      </c>
      <c r="K7" s="7">
        <v>2926</v>
      </c>
      <c r="L7" s="7">
        <v>1280</v>
      </c>
      <c r="M7" s="7">
        <v>660</v>
      </c>
      <c r="N7" s="7">
        <v>454</v>
      </c>
      <c r="O7" s="2"/>
    </row>
    <row r="8" spans="1:15" x14ac:dyDescent="0.25">
      <c r="A8" s="26" t="s">
        <v>114</v>
      </c>
      <c r="B8" s="50"/>
      <c r="C8" s="40"/>
      <c r="D8" s="7">
        <v>200412</v>
      </c>
      <c r="E8" s="7">
        <v>184993.12764414359</v>
      </c>
      <c r="F8" s="7">
        <v>177513</v>
      </c>
      <c r="G8" s="7">
        <v>179426</v>
      </c>
      <c r="H8" s="7">
        <v>187472</v>
      </c>
      <c r="I8" s="7">
        <v>238772</v>
      </c>
      <c r="J8" s="7">
        <v>357922</v>
      </c>
      <c r="K8" s="7">
        <v>430000</v>
      </c>
      <c r="L8" s="7">
        <v>451655</v>
      </c>
      <c r="M8" s="7">
        <v>477285</v>
      </c>
      <c r="N8" s="7">
        <v>487896</v>
      </c>
      <c r="O8" s="57"/>
    </row>
    <row r="9" spans="1:15" x14ac:dyDescent="0.25">
      <c r="A9" s="105" t="s">
        <v>110</v>
      </c>
      <c r="B9" s="106"/>
      <c r="C9" s="110"/>
      <c r="D9" s="108">
        <f t="shared" ref="D9:N9" si="2">SUM(D10:D14)</f>
        <v>1501367</v>
      </c>
      <c r="E9" s="108">
        <f t="shared" si="2"/>
        <v>1565855</v>
      </c>
      <c r="F9" s="108">
        <f t="shared" si="2"/>
        <v>1491331</v>
      </c>
      <c r="G9" s="108">
        <f t="shared" si="2"/>
        <v>1399016.6558032553</v>
      </c>
      <c r="H9" s="108">
        <f t="shared" si="2"/>
        <v>1294137</v>
      </c>
      <c r="I9" s="108">
        <f t="shared" si="2"/>
        <v>1241351</v>
      </c>
      <c r="J9" s="108">
        <f t="shared" si="2"/>
        <v>1144993</v>
      </c>
      <c r="K9" s="108">
        <f t="shared" si="2"/>
        <v>1079953</v>
      </c>
      <c r="L9" s="108">
        <f t="shared" si="2"/>
        <v>972936.28596101794</v>
      </c>
      <c r="M9" s="108">
        <v>849207.88001728896</v>
      </c>
      <c r="N9" s="108">
        <f t="shared" si="2"/>
        <v>715410.33876791201</v>
      </c>
    </row>
    <row r="10" spans="1:15" x14ac:dyDescent="0.25">
      <c r="A10" s="12" t="s">
        <v>111</v>
      </c>
      <c r="B10" s="51"/>
      <c r="C10" s="53"/>
      <c r="D10" s="7">
        <v>614654</v>
      </c>
      <c r="E10" s="7">
        <v>597397</v>
      </c>
      <c r="F10" s="7">
        <v>583242</v>
      </c>
      <c r="G10" s="7">
        <v>539544</v>
      </c>
      <c r="H10" s="7">
        <v>522854</v>
      </c>
      <c r="I10" s="7">
        <v>503033</v>
      </c>
      <c r="J10" s="7">
        <v>466926</v>
      </c>
      <c r="K10" s="7">
        <v>426581</v>
      </c>
      <c r="L10" s="7">
        <v>387321</v>
      </c>
      <c r="M10" s="7">
        <v>344137</v>
      </c>
      <c r="N10" s="7">
        <v>304105.94109941903</v>
      </c>
    </row>
    <row r="11" spans="1:15" x14ac:dyDescent="0.25">
      <c r="A11" s="12" t="s">
        <v>112</v>
      </c>
      <c r="B11" s="51"/>
      <c r="C11" s="53"/>
      <c r="D11" s="7">
        <v>17924</v>
      </c>
      <c r="E11" s="7">
        <v>158859</v>
      </c>
      <c r="F11" s="7">
        <v>170046</v>
      </c>
      <c r="G11" s="7">
        <v>180296</v>
      </c>
      <c r="H11" s="7">
        <v>187266</v>
      </c>
      <c r="I11" s="7">
        <v>190321</v>
      </c>
      <c r="J11" s="7">
        <v>185432</v>
      </c>
      <c r="K11" s="7">
        <v>181607</v>
      </c>
      <c r="L11" s="7">
        <v>176263</v>
      </c>
      <c r="M11" s="7">
        <v>164520</v>
      </c>
      <c r="N11" s="7">
        <v>142364</v>
      </c>
    </row>
    <row r="12" spans="1:15" x14ac:dyDescent="0.25">
      <c r="A12" s="12" t="s">
        <v>113</v>
      </c>
      <c r="B12" s="51"/>
      <c r="C12" s="53"/>
      <c r="D12" s="7">
        <v>539826</v>
      </c>
      <c r="E12" s="7">
        <v>487748</v>
      </c>
      <c r="F12" s="7">
        <v>434990</v>
      </c>
      <c r="G12" s="7">
        <v>376971.65580325527</v>
      </c>
      <c r="H12" s="7">
        <v>303832</v>
      </c>
      <c r="I12" s="7">
        <v>262604</v>
      </c>
      <c r="J12" s="7">
        <v>199426</v>
      </c>
      <c r="K12" s="7">
        <v>146788</v>
      </c>
      <c r="L12" s="7">
        <v>105532</v>
      </c>
      <c r="M12" s="7">
        <v>71692</v>
      </c>
      <c r="N12" s="7">
        <v>43886</v>
      </c>
    </row>
    <row r="13" spans="1:15" x14ac:dyDescent="0.25">
      <c r="A13" s="12" t="s">
        <v>115</v>
      </c>
      <c r="B13" s="51"/>
      <c r="C13" s="53"/>
      <c r="D13" s="7">
        <v>317220</v>
      </c>
      <c r="E13" s="7">
        <v>311490</v>
      </c>
      <c r="F13" s="7">
        <v>293550</v>
      </c>
      <c r="G13" s="7">
        <v>293220</v>
      </c>
      <c r="H13" s="7">
        <v>269940</v>
      </c>
      <c r="I13" s="7">
        <v>227460</v>
      </c>
      <c r="J13" s="7">
        <v>193020</v>
      </c>
      <c r="K13" s="7">
        <v>197670</v>
      </c>
      <c r="L13" s="7">
        <v>161700</v>
      </c>
      <c r="M13" s="7">
        <v>122040</v>
      </c>
      <c r="N13" s="7">
        <v>73500</v>
      </c>
    </row>
    <row r="14" spans="1:15" x14ac:dyDescent="0.25">
      <c r="A14" s="12" t="s">
        <v>116</v>
      </c>
      <c r="B14" s="51"/>
      <c r="C14" s="53"/>
      <c r="D14" s="7">
        <v>11743</v>
      </c>
      <c r="E14" s="7">
        <v>10361</v>
      </c>
      <c r="F14" s="7">
        <v>9503</v>
      </c>
      <c r="G14" s="7">
        <v>8985</v>
      </c>
      <c r="H14" s="7">
        <v>10245</v>
      </c>
      <c r="I14" s="7">
        <v>57933</v>
      </c>
      <c r="J14" s="7">
        <v>100189</v>
      </c>
      <c r="K14" s="7">
        <v>127307</v>
      </c>
      <c r="L14" s="7">
        <v>142120.285961018</v>
      </c>
      <c r="M14" s="7">
        <v>146818.88001728899</v>
      </c>
      <c r="N14" s="7">
        <v>151554.39766849301</v>
      </c>
      <c r="O14" s="2"/>
    </row>
    <row r="15" spans="1:15" x14ac:dyDescent="0.25">
      <c r="A15" s="105" t="s">
        <v>171</v>
      </c>
      <c r="B15" s="106"/>
      <c r="C15" s="110"/>
      <c r="D15" s="108">
        <v>513618</v>
      </c>
      <c r="E15" s="108">
        <v>459631</v>
      </c>
      <c r="F15" s="108">
        <v>405546</v>
      </c>
      <c r="G15" s="108">
        <v>348546</v>
      </c>
      <c r="H15" s="108">
        <v>301779</v>
      </c>
      <c r="I15" s="108">
        <v>228700</v>
      </c>
      <c r="J15" s="108">
        <v>185802</v>
      </c>
      <c r="K15" s="108">
        <v>166643</v>
      </c>
      <c r="L15" s="108">
        <v>116838</v>
      </c>
      <c r="M15" s="108">
        <v>85444</v>
      </c>
      <c r="N15" s="108">
        <v>0</v>
      </c>
      <c r="O15" s="2"/>
    </row>
    <row r="16" spans="1:15" x14ac:dyDescent="0.25">
      <c r="A16" s="65"/>
      <c r="B16" s="51"/>
      <c r="C16" s="53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57"/>
    </row>
    <row r="17" spans="1:14" x14ac:dyDescent="0.25">
      <c r="A17" s="91" t="s">
        <v>7</v>
      </c>
      <c r="B17" s="99"/>
      <c r="C17" s="100" t="s">
        <v>12</v>
      </c>
      <c r="D17" s="101">
        <f t="shared" ref="D17:J17" si="3">D18+D22</f>
        <v>473456.86909171852</v>
      </c>
      <c r="E17" s="101">
        <f t="shared" si="3"/>
        <v>437954.34187153017</v>
      </c>
      <c r="F17" s="101">
        <f t="shared" si="3"/>
        <v>385816.31956821325</v>
      </c>
      <c r="G17" s="101">
        <f t="shared" si="3"/>
        <v>380494.07899552397</v>
      </c>
      <c r="H17" s="101">
        <f t="shared" si="3"/>
        <v>349584.71881217253</v>
      </c>
      <c r="I17" s="101">
        <f t="shared" si="3"/>
        <v>319657.87537642871</v>
      </c>
      <c r="J17" s="101">
        <f t="shared" si="3"/>
        <v>273894.23676074872</v>
      </c>
      <c r="K17" s="102" t="s">
        <v>42</v>
      </c>
      <c r="L17" s="102" t="s">
        <v>42</v>
      </c>
      <c r="M17" s="102" t="s">
        <v>42</v>
      </c>
      <c r="N17" s="102" t="s">
        <v>42</v>
      </c>
    </row>
    <row r="18" spans="1:14" x14ac:dyDescent="0.25">
      <c r="A18" s="109" t="s">
        <v>120</v>
      </c>
      <c r="B18" s="106"/>
      <c r="C18" s="110"/>
      <c r="D18" s="108">
        <f t="shared" ref="D18:J18" si="4">SUM(D19:D21)</f>
        <v>242656.71941039179</v>
      </c>
      <c r="E18" s="108">
        <f t="shared" si="4"/>
        <v>223078.84537304559</v>
      </c>
      <c r="F18" s="108">
        <f t="shared" si="4"/>
        <v>205401.39034822118</v>
      </c>
      <c r="G18" s="108">
        <f t="shared" si="4"/>
        <v>216669.5522781536</v>
      </c>
      <c r="H18" s="108">
        <f t="shared" si="4"/>
        <v>200140.81684841256</v>
      </c>
      <c r="I18" s="108">
        <f t="shared" si="4"/>
        <v>173712.54161263537</v>
      </c>
      <c r="J18" s="108">
        <f t="shared" si="4"/>
        <v>154065.44413703907</v>
      </c>
      <c r="K18" s="108"/>
      <c r="L18" s="108"/>
      <c r="M18" s="108"/>
      <c r="N18" s="108"/>
    </row>
    <row r="19" spans="1:14" x14ac:dyDescent="0.25">
      <c r="A19" s="12" t="s">
        <v>119</v>
      </c>
      <c r="B19" s="51"/>
      <c r="C19" s="53"/>
      <c r="D19" s="7">
        <v>115530.96885438502</v>
      </c>
      <c r="E19" s="7">
        <v>119494.12804581253</v>
      </c>
      <c r="F19" s="7">
        <v>122109.31757188354</v>
      </c>
      <c r="G19" s="7">
        <v>126199.84011030001</v>
      </c>
      <c r="H19" s="7">
        <v>127570.13557273675</v>
      </c>
      <c r="I19" s="7">
        <v>114120.16155427514</v>
      </c>
      <c r="J19" s="7">
        <v>104412.96988953893</v>
      </c>
      <c r="K19" s="7"/>
      <c r="L19" s="7"/>
      <c r="M19" s="7"/>
      <c r="N19" s="7"/>
    </row>
    <row r="20" spans="1:14" x14ac:dyDescent="0.25">
      <c r="A20" s="12" t="s">
        <v>117</v>
      </c>
      <c r="B20" s="51"/>
      <c r="C20" s="53"/>
      <c r="D20" s="7">
        <v>73759.280291700998</v>
      </c>
      <c r="E20" s="7">
        <v>55368.639636364125</v>
      </c>
      <c r="F20" s="7">
        <v>43331.411666543812</v>
      </c>
      <c r="G20" s="7">
        <v>46000.361980600006</v>
      </c>
      <c r="H20" s="7">
        <v>42162.330262431366</v>
      </c>
      <c r="I20" s="7">
        <v>32899.783755124881</v>
      </c>
      <c r="J20" s="7">
        <v>28019.43218478675</v>
      </c>
      <c r="K20" s="7"/>
      <c r="L20" s="7"/>
      <c r="M20" s="7"/>
      <c r="N20" s="7"/>
    </row>
    <row r="21" spans="1:14" x14ac:dyDescent="0.25">
      <c r="A21" s="12" t="s">
        <v>118</v>
      </c>
      <c r="B21" s="51"/>
      <c r="C21" s="53"/>
      <c r="D21" s="7">
        <v>53366.470264305768</v>
      </c>
      <c r="E21" s="7">
        <v>48216.077690868929</v>
      </c>
      <c r="F21" s="7">
        <v>39960.661109793808</v>
      </c>
      <c r="G21" s="7">
        <v>44469.3501872536</v>
      </c>
      <c r="H21" s="7">
        <v>30408.35101324445</v>
      </c>
      <c r="I21" s="7">
        <v>26692.596303235328</v>
      </c>
      <c r="J21" s="7">
        <v>21633.042062713394</v>
      </c>
      <c r="K21" s="7"/>
      <c r="L21" s="7"/>
      <c r="M21" s="7"/>
      <c r="N21" s="7"/>
    </row>
    <row r="22" spans="1:14" x14ac:dyDescent="0.25">
      <c r="A22" s="105" t="s">
        <v>121</v>
      </c>
      <c r="B22" s="106"/>
      <c r="C22" s="107"/>
      <c r="D22" s="108">
        <f t="shared" ref="D22:J22" si="5">SUM(D23:D25)</f>
        <v>230800.14968132673</v>
      </c>
      <c r="E22" s="108">
        <f t="shared" si="5"/>
        <v>214875.49649848454</v>
      </c>
      <c r="F22" s="108">
        <f t="shared" si="5"/>
        <v>180414.92921999207</v>
      </c>
      <c r="G22" s="108">
        <f t="shared" si="5"/>
        <v>163824.52671737041</v>
      </c>
      <c r="H22" s="108">
        <f t="shared" si="5"/>
        <v>149443.90196376</v>
      </c>
      <c r="I22" s="108">
        <f t="shared" si="5"/>
        <v>145945.33376379337</v>
      </c>
      <c r="J22" s="108">
        <f t="shared" si="5"/>
        <v>119828.79262370964</v>
      </c>
      <c r="K22" s="108"/>
      <c r="L22" s="108"/>
      <c r="M22" s="108"/>
      <c r="N22" s="108"/>
    </row>
    <row r="23" spans="1:14" x14ac:dyDescent="0.25">
      <c r="A23" s="26" t="s">
        <v>39</v>
      </c>
      <c r="B23" s="50"/>
      <c r="C23" s="40"/>
      <c r="D23" s="8">
        <v>94848</v>
      </c>
      <c r="E23" s="8">
        <v>97123.264955063685</v>
      </c>
      <c r="F23" s="8">
        <v>83983.167428964778</v>
      </c>
      <c r="G23" s="8">
        <v>73764.299878444508</v>
      </c>
      <c r="H23" s="8">
        <v>65731.566586938061</v>
      </c>
      <c r="I23" s="7">
        <v>72636.892916586803</v>
      </c>
      <c r="J23" s="7">
        <v>54811.331912475187</v>
      </c>
      <c r="K23" s="7"/>
      <c r="L23" s="7"/>
      <c r="M23" s="7"/>
      <c r="N23" s="7"/>
    </row>
    <row r="24" spans="1:14" x14ac:dyDescent="0.25">
      <c r="A24" s="26" t="s">
        <v>40</v>
      </c>
      <c r="B24" s="50"/>
      <c r="C24" s="40"/>
      <c r="D24" s="8">
        <v>84147.433472358243</v>
      </c>
      <c r="E24" s="8">
        <v>71257.556375124317</v>
      </c>
      <c r="F24" s="8">
        <v>55607.290650421171</v>
      </c>
      <c r="G24" s="8">
        <v>54769.71533787949</v>
      </c>
      <c r="H24" s="8">
        <v>52805.477602545929</v>
      </c>
      <c r="I24" s="7">
        <v>45130.565665343958</v>
      </c>
      <c r="J24" s="7">
        <v>43501.940753663584</v>
      </c>
      <c r="K24" s="7"/>
      <c r="L24" s="7"/>
      <c r="M24" s="7"/>
      <c r="N24" s="7"/>
    </row>
    <row r="25" spans="1:14" x14ac:dyDescent="0.25">
      <c r="A25" s="26" t="s">
        <v>41</v>
      </c>
      <c r="B25" s="50"/>
      <c r="C25" s="40"/>
      <c r="D25" s="8">
        <v>51804.716208968486</v>
      </c>
      <c r="E25" s="8">
        <v>46494.675168296526</v>
      </c>
      <c r="F25" s="8">
        <v>40824.471140606118</v>
      </c>
      <c r="G25" s="8">
        <v>35290.5115010464</v>
      </c>
      <c r="H25" s="8">
        <v>30906.857774275999</v>
      </c>
      <c r="I25" s="7">
        <v>28177.875181862622</v>
      </c>
      <c r="J25" s="7">
        <v>21515.519957570868</v>
      </c>
      <c r="K25" s="7"/>
      <c r="L25" s="7"/>
      <c r="M25" s="7"/>
      <c r="N25" s="7"/>
    </row>
    <row r="26" spans="1:14" x14ac:dyDescent="0.25">
      <c r="A26" s="67"/>
      <c r="B26" s="68"/>
      <c r="C26" s="55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 x14ac:dyDescent="0.25">
      <c r="A27" s="91" t="s">
        <v>38</v>
      </c>
      <c r="B27" s="99"/>
      <c r="C27" s="100" t="s">
        <v>45</v>
      </c>
      <c r="D27" s="101">
        <f t="shared" ref="D27:N27" si="6">D28+D32</f>
        <v>12282796.751841892</v>
      </c>
      <c r="E27" s="101">
        <f t="shared" si="6"/>
        <v>11424374.605210267</v>
      </c>
      <c r="F27" s="101">
        <f t="shared" si="6"/>
        <v>10575643.856033698</v>
      </c>
      <c r="G27" s="101">
        <f t="shared" si="6"/>
        <v>9605591.0551154613</v>
      </c>
      <c r="H27" s="101">
        <f t="shared" si="6"/>
        <v>8923776.646408435</v>
      </c>
      <c r="I27" s="101">
        <f t="shared" si="6"/>
        <v>7773197.5069128424</v>
      </c>
      <c r="J27" s="101">
        <f t="shared" si="6"/>
        <v>6623382.8742634831</v>
      </c>
      <c r="K27" s="101">
        <f t="shared" si="6"/>
        <v>5624739.9350432549</v>
      </c>
      <c r="L27" s="101">
        <f t="shared" si="6"/>
        <v>6449366.5921529345</v>
      </c>
      <c r="M27" s="101">
        <f t="shared" si="6"/>
        <v>5178158.8459649999</v>
      </c>
      <c r="N27" s="101">
        <f t="shared" si="6"/>
        <v>3786006.8417795226</v>
      </c>
    </row>
    <row r="28" spans="1:14" x14ac:dyDescent="0.25">
      <c r="A28" s="103" t="s">
        <v>120</v>
      </c>
      <c r="B28" s="49"/>
      <c r="C28" s="32"/>
      <c r="D28" s="95">
        <f t="shared" ref="D28:N28" si="7">SUM(D29:D31)</f>
        <v>8322739.9548465246</v>
      </c>
      <c r="E28" s="95">
        <f t="shared" si="7"/>
        <v>7864750.2658426911</v>
      </c>
      <c r="F28" s="95">
        <f t="shared" si="7"/>
        <v>7298386.0530207306</v>
      </c>
      <c r="G28" s="95">
        <f t="shared" si="7"/>
        <v>6663664.6442324771</v>
      </c>
      <c r="H28" s="95">
        <f t="shared" si="7"/>
        <v>6110496.2383349873</v>
      </c>
      <c r="I28" s="95">
        <f t="shared" si="7"/>
        <v>5269936.2181511372</v>
      </c>
      <c r="J28" s="95">
        <f t="shared" si="7"/>
        <v>4404679.4887949955</v>
      </c>
      <c r="K28" s="95">
        <f t="shared" si="7"/>
        <v>3698894.8469506665</v>
      </c>
      <c r="L28" s="95">
        <f t="shared" si="7"/>
        <v>4436055.4097600896</v>
      </c>
      <c r="M28" s="95">
        <f t="shared" si="7"/>
        <v>3365583.2470749998</v>
      </c>
      <c r="N28" s="95">
        <f t="shared" si="7"/>
        <v>2458380.0596686252</v>
      </c>
    </row>
    <row r="29" spans="1:14" x14ac:dyDescent="0.25">
      <c r="A29" s="26" t="s">
        <v>39</v>
      </c>
      <c r="B29" s="50"/>
      <c r="C29" s="40"/>
      <c r="D29" s="8">
        <v>6300939.3189168293</v>
      </c>
      <c r="E29" s="8">
        <v>5744400.6394012822</v>
      </c>
      <c r="F29" s="8">
        <v>5280168.2278001094</v>
      </c>
      <c r="G29" s="8">
        <v>4731450.0844999989</v>
      </c>
      <c r="H29" s="8">
        <v>4345427.0539100002</v>
      </c>
      <c r="I29" s="7">
        <v>3792954.9209650024</v>
      </c>
      <c r="J29" s="7">
        <v>3247293.5972933299</v>
      </c>
      <c r="K29" s="7">
        <v>2734832.9260550002</v>
      </c>
      <c r="L29" s="7">
        <v>3378842.4009090802</v>
      </c>
      <c r="M29" s="7">
        <v>2534431.344213333</v>
      </c>
      <c r="N29" s="7">
        <v>1866026.5889090218</v>
      </c>
    </row>
    <row r="30" spans="1:14" x14ac:dyDescent="0.25">
      <c r="A30" s="26" t="s">
        <v>40</v>
      </c>
      <c r="B30" s="50"/>
      <c r="C30" s="40"/>
      <c r="D30" s="8">
        <v>1079113.4496718328</v>
      </c>
      <c r="E30" s="8">
        <v>1140523.5811116919</v>
      </c>
      <c r="F30" s="8">
        <v>1107704.9750088325</v>
      </c>
      <c r="G30" s="8">
        <v>1086206.5560349999</v>
      </c>
      <c r="H30" s="8">
        <v>1016230.6094800001</v>
      </c>
      <c r="I30" s="7">
        <v>879007.92258833325</v>
      </c>
      <c r="J30" s="7">
        <v>740377.24170500005</v>
      </c>
      <c r="K30" s="7">
        <v>625606.57542899996</v>
      </c>
      <c r="L30" s="7">
        <v>713320.30555047607</v>
      </c>
      <c r="M30" s="7">
        <v>574520.68597500003</v>
      </c>
      <c r="N30" s="7">
        <v>424262.80711945798</v>
      </c>
    </row>
    <row r="31" spans="1:14" x14ac:dyDescent="0.25">
      <c r="A31" s="26" t="s">
        <v>41</v>
      </c>
      <c r="B31" s="50"/>
      <c r="C31" s="40"/>
      <c r="D31" s="8">
        <v>942687.1862578626</v>
      </c>
      <c r="E31" s="8">
        <v>979826.04532971664</v>
      </c>
      <c r="F31" s="8">
        <v>910512.85021178855</v>
      </c>
      <c r="G31" s="8">
        <v>846008.00369747833</v>
      </c>
      <c r="H31" s="8">
        <v>748838.57494498661</v>
      </c>
      <c r="I31" s="7">
        <v>597973.37459780159</v>
      </c>
      <c r="J31" s="7">
        <v>417008.649796666</v>
      </c>
      <c r="K31" s="7">
        <v>338455.34546666645</v>
      </c>
      <c r="L31" s="7">
        <v>343892.703300533</v>
      </c>
      <c r="M31" s="7">
        <v>256631.21688666669</v>
      </c>
      <c r="N31" s="7">
        <v>168090.66364014562</v>
      </c>
    </row>
    <row r="32" spans="1:14" x14ac:dyDescent="0.25">
      <c r="A32" s="104" t="s">
        <v>121</v>
      </c>
      <c r="B32" s="49"/>
      <c r="C32" s="54"/>
      <c r="D32" s="95">
        <f t="shared" ref="D32:N32" si="8">SUM(D33:D35)</f>
        <v>3960056.7969953665</v>
      </c>
      <c r="E32" s="95">
        <f t="shared" si="8"/>
        <v>3559624.339367575</v>
      </c>
      <c r="F32" s="95">
        <f t="shared" si="8"/>
        <v>3277257.803012968</v>
      </c>
      <c r="G32" s="95">
        <f t="shared" si="8"/>
        <v>2941926.4108829852</v>
      </c>
      <c r="H32" s="95">
        <f t="shared" si="8"/>
        <v>2813280.4080734467</v>
      </c>
      <c r="I32" s="95">
        <f t="shared" si="8"/>
        <v>2503261.2887617047</v>
      </c>
      <c r="J32" s="95">
        <f t="shared" si="8"/>
        <v>2218703.3854684876</v>
      </c>
      <c r="K32" s="95">
        <f t="shared" si="8"/>
        <v>1925845.0880925879</v>
      </c>
      <c r="L32" s="95">
        <f t="shared" si="8"/>
        <v>2013311.1823928445</v>
      </c>
      <c r="M32" s="95">
        <f t="shared" si="8"/>
        <v>1812575.59889</v>
      </c>
      <c r="N32" s="95">
        <f t="shared" si="8"/>
        <v>1327626.7821108974</v>
      </c>
    </row>
    <row r="33" spans="1:16" x14ac:dyDescent="0.25">
      <c r="A33" s="26" t="s">
        <v>39</v>
      </c>
      <c r="B33" s="50"/>
      <c r="C33" s="40"/>
      <c r="D33" s="8">
        <v>2491841.0457271314</v>
      </c>
      <c r="E33" s="8">
        <v>2225209.6702618403</v>
      </c>
      <c r="F33" s="8">
        <v>2093359.4570122566</v>
      </c>
      <c r="G33" s="8">
        <v>1867279.8621665933</v>
      </c>
      <c r="H33" s="8">
        <v>1748769.0724133668</v>
      </c>
      <c r="I33" s="7">
        <v>1491269.4777652039</v>
      </c>
      <c r="J33" s="7">
        <v>1368968.4347397361</v>
      </c>
      <c r="K33" s="7">
        <v>1174270.020240247</v>
      </c>
      <c r="L33" s="7">
        <v>1139820.9220998883</v>
      </c>
      <c r="M33" s="7">
        <v>1026486.9647233334</v>
      </c>
      <c r="N33" s="7">
        <v>746311.88039563003</v>
      </c>
    </row>
    <row r="34" spans="1:16" x14ac:dyDescent="0.25">
      <c r="A34" s="26" t="s">
        <v>40</v>
      </c>
      <c r="B34" s="50"/>
      <c r="C34" s="40"/>
      <c r="D34" s="8">
        <v>944999.97235307121</v>
      </c>
      <c r="E34" s="8">
        <v>875488.9658931361</v>
      </c>
      <c r="F34" s="8">
        <v>809069.29735499993</v>
      </c>
      <c r="G34" s="8">
        <v>751074.1172365332</v>
      </c>
      <c r="H34" s="8">
        <v>744630.76935799979</v>
      </c>
      <c r="I34" s="7">
        <v>692696.74899746152</v>
      </c>
      <c r="J34" s="7">
        <v>631748.41631607071</v>
      </c>
      <c r="K34" s="7">
        <v>576817.28070051561</v>
      </c>
      <c r="L34" s="7">
        <v>731781.32924859063</v>
      </c>
      <c r="M34" s="7">
        <v>687920.61637833319</v>
      </c>
      <c r="N34" s="7">
        <v>505334.28908196732</v>
      </c>
    </row>
    <row r="35" spans="1:16" x14ac:dyDescent="0.25">
      <c r="A35" s="26" t="s">
        <v>41</v>
      </c>
      <c r="B35" s="50"/>
      <c r="C35" s="40"/>
      <c r="D35" s="8">
        <v>523215.77891516371</v>
      </c>
      <c r="E35" s="8">
        <v>458925.70321259834</v>
      </c>
      <c r="F35" s="8">
        <v>374829.04864571145</v>
      </c>
      <c r="G35" s="8">
        <v>323572.43147985882</v>
      </c>
      <c r="H35" s="8">
        <v>319880.56630208</v>
      </c>
      <c r="I35" s="7">
        <v>319295.06199903926</v>
      </c>
      <c r="J35" s="7">
        <v>217986.53441268043</v>
      </c>
      <c r="K35" s="7">
        <v>174757.78715182503</v>
      </c>
      <c r="L35" s="7">
        <v>141708.93104436545</v>
      </c>
      <c r="M35" s="7">
        <v>98168.017788333353</v>
      </c>
      <c r="N35" s="7">
        <v>75980.612633300014</v>
      </c>
    </row>
    <row r="36" spans="1:16" x14ac:dyDescent="0.25">
      <c r="A36" s="65"/>
      <c r="B36" s="51"/>
      <c r="C36" s="53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</row>
    <row r="37" spans="1:16" x14ac:dyDescent="0.25">
      <c r="A37" s="91" t="s">
        <v>8</v>
      </c>
      <c r="B37" s="99"/>
      <c r="C37" s="100"/>
      <c r="D37" s="101">
        <f t="shared" ref="D37:N37" si="9">D38+D39</f>
        <v>3690707</v>
      </c>
      <c r="E37" s="101">
        <f t="shared" si="9"/>
        <v>3828918.1276441435</v>
      </c>
      <c r="F37" s="101">
        <f t="shared" si="9"/>
        <v>4011201.1276441435</v>
      </c>
      <c r="G37" s="101">
        <f t="shared" si="9"/>
        <v>4121049</v>
      </c>
      <c r="H37" s="101">
        <f t="shared" si="9"/>
        <v>4270308.9999999981</v>
      </c>
      <c r="I37" s="101">
        <f t="shared" si="9"/>
        <v>4378973</v>
      </c>
      <c r="J37" s="101">
        <f t="shared" si="9"/>
        <v>4502950</v>
      </c>
      <c r="K37" s="101">
        <f t="shared" si="9"/>
        <v>4593034</v>
      </c>
      <c r="L37" s="101">
        <f t="shared" si="9"/>
        <v>4765850</v>
      </c>
      <c r="M37" s="101">
        <f t="shared" si="9"/>
        <v>4977986</v>
      </c>
      <c r="N37" s="101">
        <f t="shared" si="9"/>
        <v>5071841</v>
      </c>
    </row>
    <row r="38" spans="1:16" x14ac:dyDescent="0.25">
      <c r="A38" s="69" t="s">
        <v>122</v>
      </c>
      <c r="B38" s="51"/>
      <c r="C38" s="53"/>
      <c r="D38" s="7">
        <v>2980801</v>
      </c>
      <c r="E38" s="7">
        <v>3129973.1276441435</v>
      </c>
      <c r="F38" s="7">
        <v>3235458.1276441435</v>
      </c>
      <c r="G38" s="7">
        <v>3344595</v>
      </c>
      <c r="H38" s="7">
        <v>3465493.9999999981</v>
      </c>
      <c r="I38" s="7">
        <v>3566225</v>
      </c>
      <c r="J38" s="7">
        <v>3650686</v>
      </c>
      <c r="K38" s="7">
        <v>3737342</v>
      </c>
      <c r="L38" s="7">
        <v>3877025</v>
      </c>
      <c r="M38" s="7">
        <v>4050185</v>
      </c>
      <c r="N38" s="7">
        <v>4129753</v>
      </c>
      <c r="O38" s="57"/>
      <c r="P38" s="57"/>
    </row>
    <row r="39" spans="1:16" x14ac:dyDescent="0.25">
      <c r="A39" s="12" t="s">
        <v>58</v>
      </c>
      <c r="B39" s="51"/>
      <c r="C39" s="53"/>
      <c r="D39" s="7">
        <v>709906</v>
      </c>
      <c r="E39" s="7">
        <v>698945</v>
      </c>
      <c r="F39" s="7">
        <v>775743</v>
      </c>
      <c r="G39" s="7">
        <v>776454</v>
      </c>
      <c r="H39" s="7">
        <v>804814.99999999988</v>
      </c>
      <c r="I39" s="7">
        <v>812748</v>
      </c>
      <c r="J39" s="7">
        <v>852264</v>
      </c>
      <c r="K39" s="7">
        <v>855692</v>
      </c>
      <c r="L39" s="7">
        <v>888825</v>
      </c>
      <c r="M39" s="7">
        <v>927801</v>
      </c>
      <c r="N39" s="7">
        <v>942088</v>
      </c>
    </row>
    <row r="40" spans="1:16" x14ac:dyDescent="0.25">
      <c r="A40" s="70"/>
      <c r="B40" s="71"/>
      <c r="C40" s="48"/>
      <c r="D40" s="39"/>
      <c r="E40" s="39"/>
      <c r="F40" s="39"/>
      <c r="G40" s="39"/>
      <c r="H40" s="39"/>
      <c r="I40" s="39"/>
      <c r="J40" s="39"/>
      <c r="K40" s="39"/>
      <c r="L40" s="39"/>
      <c r="M40" s="39"/>
      <c r="N40" s="39"/>
    </row>
    <row r="41" spans="1:16" x14ac:dyDescent="0.25">
      <c r="A41" s="91" t="s">
        <v>9</v>
      </c>
      <c r="B41" s="99"/>
      <c r="C41" s="100"/>
      <c r="D41" s="101">
        <f t="shared" ref="D41:J41" si="10">SUM(D42:D46)</f>
        <v>3690707</v>
      </c>
      <c r="E41" s="101">
        <f t="shared" si="10"/>
        <v>3828918.1276441435</v>
      </c>
      <c r="F41" s="101">
        <f t="shared" si="10"/>
        <v>4011201.127644144</v>
      </c>
      <c r="G41" s="101">
        <f t="shared" si="10"/>
        <v>4121049</v>
      </c>
      <c r="H41" s="101">
        <f t="shared" si="10"/>
        <v>4270309</v>
      </c>
      <c r="I41" s="101">
        <f t="shared" si="10"/>
        <v>4378973</v>
      </c>
      <c r="J41" s="101">
        <f t="shared" si="10"/>
        <v>4502950.4081960283</v>
      </c>
      <c r="K41" s="101">
        <f>SUM(K42:K47)</f>
        <v>4593034</v>
      </c>
      <c r="L41" s="101">
        <f>SUM(L42:L47)</f>
        <v>4765850</v>
      </c>
      <c r="M41" s="101">
        <f>SUM(M42:M47)</f>
        <v>4977986</v>
      </c>
      <c r="N41" s="101">
        <f>SUM(N42:N47)</f>
        <v>5071841</v>
      </c>
    </row>
    <row r="42" spans="1:16" x14ac:dyDescent="0.25">
      <c r="A42" s="69" t="s">
        <v>123</v>
      </c>
      <c r="B42" s="51"/>
      <c r="C42" s="53"/>
      <c r="D42" s="7">
        <v>39788</v>
      </c>
      <c r="E42" s="7">
        <v>30088</v>
      </c>
      <c r="F42" s="7">
        <v>26608</v>
      </c>
      <c r="G42" s="7">
        <v>19945</v>
      </c>
      <c r="H42" s="7">
        <v>12496</v>
      </c>
      <c r="I42" s="7">
        <v>3521.3429629427901</v>
      </c>
      <c r="J42" s="7">
        <v>5051.6055513878473</v>
      </c>
      <c r="K42" s="7">
        <v>9554.8420929003496</v>
      </c>
      <c r="L42" s="7">
        <v>4936.30574483083</v>
      </c>
      <c r="M42" s="7">
        <v>4320.2317350362591</v>
      </c>
      <c r="N42" s="7">
        <v>2779.8154455445538</v>
      </c>
      <c r="O42" s="2"/>
    </row>
    <row r="43" spans="1:16" x14ac:dyDescent="0.25">
      <c r="A43" s="12" t="s">
        <v>124</v>
      </c>
      <c r="B43" s="51"/>
      <c r="C43" s="53"/>
      <c r="D43" s="7">
        <v>747264</v>
      </c>
      <c r="E43" s="7">
        <v>591343</v>
      </c>
      <c r="F43" s="7">
        <v>484399.06</v>
      </c>
      <c r="G43" s="7">
        <v>381862</v>
      </c>
      <c r="H43" s="7">
        <v>339462.92079042766</v>
      </c>
      <c r="I43" s="7">
        <v>200742.37589816141</v>
      </c>
      <c r="J43" s="7">
        <v>140982.29177148989</v>
      </c>
      <c r="K43" s="7">
        <v>72455.100536277925</v>
      </c>
      <c r="L43" s="7">
        <v>55658.649675162</v>
      </c>
      <c r="M43" s="7">
        <v>32250.80934746089</v>
      </c>
      <c r="N43" s="7">
        <v>24839.11829474413</v>
      </c>
      <c r="O43" s="2"/>
    </row>
    <row r="44" spans="1:16" x14ac:dyDescent="0.25">
      <c r="A44" s="12" t="s">
        <v>125</v>
      </c>
      <c r="B44" s="51"/>
      <c r="C44" s="53"/>
      <c r="D44" s="7">
        <v>749245</v>
      </c>
      <c r="E44" s="7">
        <v>684628.12764414353</v>
      </c>
      <c r="F44" s="7">
        <v>514814.92764414358</v>
      </c>
      <c r="G44" s="7">
        <v>439867</v>
      </c>
      <c r="H44" s="7">
        <v>469267.98471873795</v>
      </c>
      <c r="I44" s="7">
        <v>341951.95126258529</v>
      </c>
      <c r="J44" s="7">
        <v>312146.51087314996</v>
      </c>
      <c r="K44" s="7">
        <v>117477.14848831958</v>
      </c>
      <c r="L44" s="7">
        <v>108217.70878621162</v>
      </c>
      <c r="M44" s="7">
        <v>107544.77350296144</v>
      </c>
      <c r="N44" s="7">
        <v>94345.991520936586</v>
      </c>
      <c r="O44" s="2"/>
    </row>
    <row r="45" spans="1:16" x14ac:dyDescent="0.25">
      <c r="A45" s="12" t="s">
        <v>126</v>
      </c>
      <c r="B45" s="51"/>
      <c r="C45" s="53"/>
      <c r="D45" s="7">
        <v>1703953</v>
      </c>
      <c r="E45" s="7">
        <v>2053835</v>
      </c>
      <c r="F45" s="7">
        <v>2424175.14</v>
      </c>
      <c r="G45" s="7">
        <v>2083875</v>
      </c>
      <c r="H45" s="7">
        <v>1388824.1218860173</v>
      </c>
      <c r="I45" s="7">
        <v>1542253.637316148</v>
      </c>
      <c r="J45" s="7">
        <v>1584088</v>
      </c>
      <c r="K45" s="7">
        <v>1500175.3721358329</v>
      </c>
      <c r="L45" s="7">
        <v>1448781.9273674409</v>
      </c>
      <c r="M45" s="7">
        <v>1386266.023838944</v>
      </c>
      <c r="N45" s="7">
        <v>1318660.523310727</v>
      </c>
      <c r="O45" s="2"/>
    </row>
    <row r="46" spans="1:16" x14ac:dyDescent="0.25">
      <c r="A46" s="12" t="s">
        <v>199</v>
      </c>
      <c r="B46" s="51"/>
      <c r="C46" s="53"/>
      <c r="D46" s="7">
        <v>450457</v>
      </c>
      <c r="E46" s="7">
        <v>469024</v>
      </c>
      <c r="F46" s="7">
        <v>561204</v>
      </c>
      <c r="G46" s="7">
        <v>1195500</v>
      </c>
      <c r="H46" s="7">
        <v>2060257.972604817</v>
      </c>
      <c r="I46" s="7">
        <v>2290503.6925601629</v>
      </c>
      <c r="J46" s="7">
        <v>2460682</v>
      </c>
      <c r="K46" s="7">
        <v>2893110.5367466691</v>
      </c>
      <c r="L46" s="7">
        <v>3146842.4084263542</v>
      </c>
      <c r="M46" s="7">
        <v>3348997.1615755968</v>
      </c>
      <c r="N46" s="7">
        <v>3445169.5514280479</v>
      </c>
      <c r="O46" s="2"/>
    </row>
    <row r="47" spans="1:16" x14ac:dyDescent="0.25">
      <c r="A47" s="12" t="s">
        <v>198</v>
      </c>
      <c r="B47" s="51"/>
      <c r="C47" s="53"/>
      <c r="D47" s="7"/>
      <c r="E47" s="7"/>
      <c r="F47" s="7"/>
      <c r="G47" s="7"/>
      <c r="H47" s="7"/>
      <c r="I47" s="7"/>
      <c r="J47" s="7"/>
      <c r="K47" s="7">
        <v>261</v>
      </c>
      <c r="L47" s="7">
        <v>1413</v>
      </c>
      <c r="M47" s="7">
        <v>98607</v>
      </c>
      <c r="N47" s="7">
        <v>186046</v>
      </c>
      <c r="O47" s="2"/>
    </row>
    <row r="48" spans="1:16" x14ac:dyDescent="0.25">
      <c r="A48" s="70"/>
      <c r="B48" s="71"/>
      <c r="C48" s="48"/>
      <c r="D48" s="11"/>
      <c r="E48" s="11"/>
      <c r="F48" s="11"/>
      <c r="G48" s="11"/>
      <c r="H48" s="11"/>
      <c r="I48" s="11"/>
      <c r="J48" s="11"/>
      <c r="K48" s="138"/>
      <c r="L48" s="138"/>
      <c r="M48" s="138"/>
    </row>
    <row r="49" spans="1:15" x14ac:dyDescent="0.25">
      <c r="A49" s="91" t="s">
        <v>10</v>
      </c>
      <c r="B49" s="99"/>
      <c r="C49" s="100"/>
      <c r="D49" s="101">
        <f t="shared" ref="D49:N49" si="11">SUM(D50:D55)</f>
        <v>3690707</v>
      </c>
      <c r="E49" s="101">
        <f t="shared" si="11"/>
        <v>3828918.1276441435</v>
      </c>
      <c r="F49" s="101">
        <f t="shared" si="11"/>
        <v>4011201.1276441435</v>
      </c>
      <c r="G49" s="101">
        <f t="shared" si="11"/>
        <v>4121049</v>
      </c>
      <c r="H49" s="101">
        <f t="shared" si="11"/>
        <v>4270309</v>
      </c>
      <c r="I49" s="101">
        <f t="shared" si="11"/>
        <v>4378973</v>
      </c>
      <c r="J49" s="101">
        <f t="shared" si="11"/>
        <v>4502950.4081960283</v>
      </c>
      <c r="K49" s="101">
        <f t="shared" si="11"/>
        <v>4593034</v>
      </c>
      <c r="L49" s="101">
        <f t="shared" si="11"/>
        <v>4765850</v>
      </c>
      <c r="M49" s="101">
        <f t="shared" si="11"/>
        <v>4977986</v>
      </c>
      <c r="N49" s="101">
        <f t="shared" si="11"/>
        <v>5071841</v>
      </c>
    </row>
    <row r="50" spans="1:15" x14ac:dyDescent="0.25">
      <c r="A50" s="69" t="s">
        <v>127</v>
      </c>
      <c r="B50" s="51"/>
      <c r="C50" s="53"/>
      <c r="D50" s="7">
        <v>814475.11157892202</v>
      </c>
      <c r="E50" s="7">
        <v>606051</v>
      </c>
      <c r="F50" s="7">
        <v>456176</v>
      </c>
      <c r="G50" s="7">
        <v>325515</v>
      </c>
      <c r="H50" s="7">
        <v>267275.33067236003</v>
      </c>
      <c r="I50" s="7">
        <v>173380.00000000009</v>
      </c>
      <c r="J50" s="7">
        <v>117040.00000000001</v>
      </c>
      <c r="K50" s="7">
        <v>75732.000000000058</v>
      </c>
      <c r="L50" s="7">
        <v>55681.000000000058</v>
      </c>
      <c r="M50" s="7">
        <v>29349.000000000015</v>
      </c>
      <c r="N50" s="7">
        <v>21829.000000000033</v>
      </c>
    </row>
    <row r="51" spans="1:15" x14ac:dyDescent="0.25">
      <c r="A51" s="12" t="s">
        <v>128</v>
      </c>
      <c r="B51" s="51"/>
      <c r="C51" s="53"/>
      <c r="D51" s="7">
        <v>1060852.888421078</v>
      </c>
      <c r="E51" s="7">
        <v>1256798.1276441435</v>
      </c>
      <c r="F51" s="7">
        <v>1488810.1276441435</v>
      </c>
      <c r="G51" s="7">
        <v>1680315</v>
      </c>
      <c r="H51" s="7">
        <v>1799190.6693276397</v>
      </c>
      <c r="I51" s="7">
        <v>1906128.0000000005</v>
      </c>
      <c r="J51" s="7">
        <v>2009139.4081960276</v>
      </c>
      <c r="K51" s="7">
        <v>2047399</v>
      </c>
      <c r="L51" s="7">
        <v>2086597.9999999995</v>
      </c>
      <c r="M51" s="7">
        <v>2091390.9999999995</v>
      </c>
      <c r="N51" s="7">
        <v>2023022.0000000005</v>
      </c>
    </row>
    <row r="52" spans="1:15" x14ac:dyDescent="0.25">
      <c r="A52" s="12" t="s">
        <v>129</v>
      </c>
      <c r="B52" s="51"/>
      <c r="C52" s="53"/>
      <c r="D52" s="7">
        <v>886592</v>
      </c>
      <c r="E52" s="7">
        <v>550417</v>
      </c>
      <c r="F52" s="7">
        <v>337381</v>
      </c>
      <c r="G52" s="7">
        <v>215719</v>
      </c>
      <c r="H52" s="7">
        <v>144152</v>
      </c>
      <c r="I52" s="7">
        <v>85443</v>
      </c>
      <c r="J52" s="7">
        <v>51071</v>
      </c>
      <c r="K52" s="7">
        <v>37905</v>
      </c>
      <c r="L52" s="7">
        <v>24731</v>
      </c>
      <c r="M52" s="7">
        <v>18320</v>
      </c>
      <c r="N52" s="7">
        <v>28538</v>
      </c>
      <c r="O52" s="2"/>
    </row>
    <row r="53" spans="1:15" x14ac:dyDescent="0.25">
      <c r="A53" s="12" t="s">
        <v>130</v>
      </c>
      <c r="B53" s="51"/>
      <c r="C53" s="53"/>
      <c r="D53" s="7">
        <v>911297</v>
      </c>
      <c r="E53" s="7">
        <v>1400592</v>
      </c>
      <c r="F53" s="7">
        <v>1714679</v>
      </c>
      <c r="G53" s="7">
        <v>1884007</v>
      </c>
      <c r="H53" s="7">
        <v>2041111</v>
      </c>
      <c r="I53" s="7">
        <v>2190395</v>
      </c>
      <c r="J53" s="7">
        <v>2288769</v>
      </c>
      <c r="K53" s="7">
        <v>2371137</v>
      </c>
      <c r="L53" s="7">
        <v>2508444</v>
      </c>
      <c r="M53" s="7">
        <v>2597055</v>
      </c>
      <c r="N53" s="7">
        <v>2647800</v>
      </c>
    </row>
    <row r="54" spans="1:15" x14ac:dyDescent="0.25">
      <c r="A54" s="12" t="s">
        <v>207</v>
      </c>
      <c r="B54" s="51"/>
      <c r="C54" s="53"/>
      <c r="D54" s="7">
        <v>2738</v>
      </c>
      <c r="E54" s="7">
        <v>2708</v>
      </c>
      <c r="F54" s="7">
        <v>6735</v>
      </c>
      <c r="G54" s="7">
        <v>8845</v>
      </c>
      <c r="H54" s="7">
        <v>12753</v>
      </c>
      <c r="I54" s="7">
        <v>17341</v>
      </c>
      <c r="J54" s="7">
        <v>32464</v>
      </c>
      <c r="K54" s="7">
        <v>58948</v>
      </c>
      <c r="L54" s="7">
        <v>88989</v>
      </c>
      <c r="M54" s="7">
        <v>151848</v>
      </c>
      <c r="N54" s="7">
        <v>263132</v>
      </c>
    </row>
    <row r="55" spans="1:15" x14ac:dyDescent="0.25">
      <c r="A55" s="12" t="s">
        <v>229</v>
      </c>
      <c r="B55" s="51"/>
      <c r="C55" s="53"/>
      <c r="D55" s="7">
        <v>14752.000000000233</v>
      </c>
      <c r="E55" s="7">
        <v>12352</v>
      </c>
      <c r="F55" s="7">
        <v>7420</v>
      </c>
      <c r="G55" s="7">
        <v>6648</v>
      </c>
      <c r="H55" s="7">
        <v>5827</v>
      </c>
      <c r="I55" s="7">
        <v>6286</v>
      </c>
      <c r="J55" s="7">
        <v>4467</v>
      </c>
      <c r="K55" s="7">
        <v>1913</v>
      </c>
      <c r="L55" s="7">
        <v>1407</v>
      </c>
      <c r="M55" s="7">
        <v>90023</v>
      </c>
      <c r="N55" s="7">
        <v>87520</v>
      </c>
    </row>
    <row r="57" spans="1:15" x14ac:dyDescent="0.25">
      <c r="L57" s="2"/>
      <c r="M57" s="2"/>
      <c r="N57" s="2"/>
    </row>
    <row r="58" spans="1:15" x14ac:dyDescent="0.25">
      <c r="M58" s="152"/>
      <c r="N58" s="152"/>
    </row>
  </sheetData>
  <hyperlinks>
    <hyperlink ref="A1" location="Inhoudstafel!A1" display="Naar inhoudstafel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0" orientation="landscape" r:id="rId1"/>
  <ignoredErrors>
    <ignoredError sqref="I1:L1 N1" numberStoredAsText="1"/>
    <ignoredError sqref="D9:I9 J9:K9 L9 N9" formulaRange="1"/>
    <ignoredError sqref="K4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32A8E0"/>
  </sheetPr>
  <dimension ref="A1:W140"/>
  <sheetViews>
    <sheetView showGridLines="0" tabSelected="1" topLeftCell="A13" zoomScale="75" zoomScaleNormal="75" workbookViewId="0">
      <pane xSplit="3" topLeftCell="E1" activePane="topRight" state="frozen"/>
      <selection pane="topRight" activeCell="M31" sqref="M31"/>
    </sheetView>
  </sheetViews>
  <sheetFormatPr defaultRowHeight="15" x14ac:dyDescent="0.25"/>
  <cols>
    <col min="1" max="1" width="24.140625" customWidth="1"/>
    <col min="2" max="2" width="72.140625" customWidth="1"/>
    <col min="3" max="3" width="21.140625" bestFit="1" customWidth="1"/>
    <col min="4" max="4" width="17" customWidth="1"/>
    <col min="5" max="5" width="18" bestFit="1" customWidth="1"/>
    <col min="6" max="6" width="18.42578125" bestFit="1" customWidth="1"/>
    <col min="7" max="8" width="18.85546875" bestFit="1" customWidth="1"/>
    <col min="9" max="10" width="19.7109375" bestFit="1" customWidth="1"/>
    <col min="11" max="14" width="20.28515625" bestFit="1" customWidth="1"/>
    <col min="15" max="15" width="16.140625" bestFit="1" customWidth="1"/>
    <col min="16" max="16" width="14.28515625" bestFit="1" customWidth="1"/>
    <col min="17" max="17" width="16.85546875" bestFit="1" customWidth="1"/>
    <col min="18" max="18" width="11.5703125" bestFit="1" customWidth="1"/>
    <col min="19" max="20" width="11.85546875" customWidth="1"/>
    <col min="21" max="22" width="10.42578125" bestFit="1" customWidth="1"/>
  </cols>
  <sheetData>
    <row r="1" spans="1:23" ht="29.25" customHeight="1" x14ac:dyDescent="0.3">
      <c r="A1" s="92" t="s">
        <v>163</v>
      </c>
      <c r="B1" s="66"/>
      <c r="D1" s="39">
        <v>2012</v>
      </c>
      <c r="E1" s="39">
        <v>2013</v>
      </c>
      <c r="F1" s="39">
        <v>2014</v>
      </c>
      <c r="G1" s="39">
        <v>2015</v>
      </c>
      <c r="H1" s="39">
        <v>2016</v>
      </c>
      <c r="I1" s="39" t="s">
        <v>36</v>
      </c>
      <c r="J1" s="39" t="s">
        <v>178</v>
      </c>
      <c r="K1" s="39" t="s">
        <v>194</v>
      </c>
      <c r="L1" s="39" t="s">
        <v>200</v>
      </c>
      <c r="M1" s="39" t="s">
        <v>206</v>
      </c>
      <c r="N1" s="39" t="s">
        <v>219</v>
      </c>
    </row>
    <row r="2" spans="1:23" ht="12" customHeight="1" x14ac:dyDescent="0.3">
      <c r="A2" s="66"/>
      <c r="B2" s="66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</row>
    <row r="3" spans="1:23" x14ac:dyDescent="0.25">
      <c r="A3" s="101" t="s">
        <v>211</v>
      </c>
      <c r="B3" s="101"/>
      <c r="C3" s="115" t="s">
        <v>12</v>
      </c>
      <c r="D3" s="101">
        <v>4016152.4992681751</v>
      </c>
      <c r="E3" s="101">
        <f>SUM(E4:E16)</f>
        <v>3730108.0548904478</v>
      </c>
      <c r="F3" s="101">
        <f>SUM(F4:F16)</f>
        <v>3553593.7591712978</v>
      </c>
      <c r="G3" s="101">
        <f>SUM(G4:G16)</f>
        <v>3644519.7838427718</v>
      </c>
      <c r="H3" s="101">
        <f t="shared" ref="H3:N3" si="0">H4+H7+H8+H9+H10+H13+H14+H15+H16</f>
        <v>3641111.6450200006</v>
      </c>
      <c r="I3" s="101">
        <f t="shared" si="0"/>
        <v>3587870.7603600002</v>
      </c>
      <c r="J3" s="101">
        <f t="shared" si="0"/>
        <v>3539367.99872</v>
      </c>
      <c r="K3" s="101">
        <f t="shared" si="0"/>
        <v>3459995.3517699991</v>
      </c>
      <c r="L3" s="101">
        <f t="shared" si="0"/>
        <v>3219133.0400901916</v>
      </c>
      <c r="M3" s="101">
        <f t="shared" si="0"/>
        <v>3196514.8903700002</v>
      </c>
      <c r="N3" s="101">
        <f t="shared" si="0"/>
        <v>3245669.1215022234</v>
      </c>
      <c r="O3" s="2"/>
      <c r="Q3" s="57"/>
      <c r="T3" s="2"/>
      <c r="U3" s="2"/>
      <c r="V3" s="2"/>
      <c r="W3" s="2"/>
    </row>
    <row r="4" spans="1:23" x14ac:dyDescent="0.25">
      <c r="A4" s="26" t="s">
        <v>13</v>
      </c>
      <c r="B4" s="26"/>
      <c r="C4" s="16"/>
      <c r="D4" s="7">
        <v>2288600.4995811814</v>
      </c>
      <c r="E4" s="7">
        <v>2026024.9419821596</v>
      </c>
      <c r="F4" s="7">
        <v>1926076.7606219398</v>
      </c>
      <c r="G4" s="7">
        <v>1983141.7889522</v>
      </c>
      <c r="H4" s="7">
        <v>2057516.4176</v>
      </c>
      <c r="I4" s="7">
        <v>2064134.6257199999</v>
      </c>
      <c r="J4" s="7">
        <v>2033062.7631500002</v>
      </c>
      <c r="K4" s="7">
        <v>2049930.5010731129</v>
      </c>
      <c r="L4" s="7">
        <v>2069529.698531193</v>
      </c>
      <c r="M4" s="7">
        <v>2056628.12781</v>
      </c>
      <c r="N4" s="7">
        <v>2122956.6115122233</v>
      </c>
      <c r="O4" s="2"/>
      <c r="Q4" s="57"/>
      <c r="T4" s="2"/>
      <c r="U4" s="2"/>
      <c r="V4" s="2"/>
      <c r="W4" s="2"/>
    </row>
    <row r="5" spans="1:23" x14ac:dyDescent="0.25">
      <c r="A5" s="26" t="s">
        <v>133</v>
      </c>
      <c r="B5" s="26"/>
      <c r="C5" s="16"/>
      <c r="D5" s="7"/>
      <c r="E5" s="7"/>
      <c r="F5" s="7"/>
      <c r="G5" s="7"/>
      <c r="H5" s="7">
        <v>1354943.8156599998</v>
      </c>
      <c r="I5" s="7">
        <v>1368402.94358</v>
      </c>
      <c r="J5" s="7">
        <v>1309953.2812600003</v>
      </c>
      <c r="K5" s="7">
        <v>1314973.8001068449</v>
      </c>
      <c r="L5" s="7">
        <v>1316749.538140191</v>
      </c>
      <c r="M5" s="7">
        <v>1310816.0327199998</v>
      </c>
      <c r="N5" s="7">
        <v>1370304.569012223</v>
      </c>
      <c r="O5" s="2"/>
      <c r="Q5" s="57"/>
      <c r="T5" s="2"/>
      <c r="U5" s="2"/>
      <c r="V5" s="2"/>
      <c r="W5" s="2"/>
    </row>
    <row r="6" spans="1:23" x14ac:dyDescent="0.25">
      <c r="A6" s="26" t="s">
        <v>134</v>
      </c>
      <c r="B6" s="26"/>
      <c r="C6" s="16"/>
      <c r="D6" s="7"/>
      <c r="E6" s="7"/>
      <c r="F6" s="7"/>
      <c r="G6" s="7"/>
      <c r="H6" s="7">
        <v>702572.60193999996</v>
      </c>
      <c r="I6" s="7">
        <v>695731.68213999993</v>
      </c>
      <c r="J6" s="7">
        <v>723109.48189000005</v>
      </c>
      <c r="K6" s="7">
        <v>734956.70096626808</v>
      </c>
      <c r="L6" s="7">
        <v>752780.16039100196</v>
      </c>
      <c r="M6" s="7">
        <v>745812.09509000008</v>
      </c>
      <c r="N6" s="7">
        <v>752652.04249999998</v>
      </c>
      <c r="O6" s="2"/>
      <c r="Q6" s="57"/>
      <c r="T6" s="2"/>
      <c r="U6" s="2"/>
      <c r="V6" s="2"/>
      <c r="W6" s="2"/>
    </row>
    <row r="7" spans="1:23" x14ac:dyDescent="0.25">
      <c r="A7" s="26" t="s">
        <v>14</v>
      </c>
      <c r="B7" s="26"/>
      <c r="C7" s="16"/>
      <c r="D7" s="7"/>
      <c r="E7" s="7"/>
      <c r="F7" s="7">
        <v>26699.030340000001</v>
      </c>
      <c r="G7" s="7">
        <v>25157.6014</v>
      </c>
      <c r="H7" s="7">
        <v>28011.994789999997</v>
      </c>
      <c r="I7" s="7">
        <v>29558.080890000001</v>
      </c>
      <c r="J7" s="7">
        <v>31218.34518</v>
      </c>
      <c r="K7" s="7">
        <v>35079.101609999998</v>
      </c>
      <c r="L7" s="7">
        <v>36472.886679999996</v>
      </c>
      <c r="M7" s="7">
        <v>43418.225099999996</v>
      </c>
      <c r="N7" s="7">
        <v>45549.851850000006</v>
      </c>
      <c r="O7" s="2"/>
      <c r="Q7" s="57"/>
      <c r="U7" s="57"/>
      <c r="V7" s="57"/>
    </row>
    <row r="8" spans="1:23" x14ac:dyDescent="0.25">
      <c r="A8" s="26" t="s">
        <v>15</v>
      </c>
      <c r="B8" s="26"/>
      <c r="C8" s="16"/>
      <c r="D8" s="7">
        <v>77993.351733863587</v>
      </c>
      <c r="E8" s="7">
        <v>119157.01708781511</v>
      </c>
      <c r="F8" s="7">
        <v>135776.89917165</v>
      </c>
      <c r="G8" s="7">
        <v>133126.73414439999</v>
      </c>
      <c r="H8" s="7">
        <v>136787.7085752</v>
      </c>
      <c r="I8" s="7">
        <v>136672.39173</v>
      </c>
      <c r="J8" s="7">
        <v>138240.55797999998</v>
      </c>
      <c r="K8" s="7">
        <v>77289.895350000006</v>
      </c>
      <c r="L8" s="7">
        <v>85568.964799999987</v>
      </c>
      <c r="M8" s="7">
        <v>90183.027699999991</v>
      </c>
      <c r="N8" s="7">
        <v>97459.432650000002</v>
      </c>
      <c r="O8" s="2"/>
      <c r="Q8" s="57"/>
    </row>
    <row r="9" spans="1:23" x14ac:dyDescent="0.25">
      <c r="A9" s="26" t="s">
        <v>16</v>
      </c>
      <c r="B9" s="26"/>
      <c r="C9" s="16"/>
      <c r="D9" s="7"/>
      <c r="E9" s="7"/>
      <c r="F9" s="7">
        <v>326352.41921000002</v>
      </c>
      <c r="G9" s="7">
        <v>370280.33556000021</v>
      </c>
      <c r="H9" s="7">
        <v>381693.66856999998</v>
      </c>
      <c r="I9" s="7">
        <v>400143.80007000006</v>
      </c>
      <c r="J9" s="7">
        <v>451431.73696999997</v>
      </c>
      <c r="K9" s="7">
        <v>459378.45371000003</v>
      </c>
      <c r="L9" s="7">
        <v>402439.21091999998</v>
      </c>
      <c r="M9" s="7">
        <v>440507.19225000002</v>
      </c>
      <c r="N9" s="7">
        <v>420236.93406</v>
      </c>
      <c r="O9" s="2"/>
      <c r="Q9" s="57"/>
    </row>
    <row r="10" spans="1:23" x14ac:dyDescent="0.25">
      <c r="A10" s="26" t="s">
        <v>17</v>
      </c>
      <c r="B10" s="26"/>
      <c r="C10" s="16"/>
      <c r="D10" s="7">
        <v>339150.61968999996</v>
      </c>
      <c r="E10" s="7">
        <v>305218.45059129898</v>
      </c>
      <c r="F10" s="7">
        <v>295088.68017950602</v>
      </c>
      <c r="G10" s="7">
        <v>297565.21789870004</v>
      </c>
      <c r="H10" s="7">
        <v>232093.59064000001</v>
      </c>
      <c r="I10" s="7">
        <f>I11+I12</f>
        <v>198936.6942</v>
      </c>
      <c r="J10" s="7">
        <v>137728.61161000002</v>
      </c>
      <c r="K10" s="7">
        <v>120115.53499688662</v>
      </c>
      <c r="L10" s="7">
        <v>57768.706188998185</v>
      </c>
      <c r="M10" s="7">
        <v>56193.316300000006</v>
      </c>
      <c r="N10" s="7">
        <v>75032.036850000004</v>
      </c>
      <c r="O10" s="2"/>
      <c r="Q10" s="57"/>
    </row>
    <row r="11" spans="1:23" x14ac:dyDescent="0.25">
      <c r="A11" s="26" t="s">
        <v>133</v>
      </c>
      <c r="B11" s="26"/>
      <c r="C11" s="16"/>
      <c r="D11" s="7"/>
      <c r="E11" s="7"/>
      <c r="F11" s="7"/>
      <c r="G11" s="7"/>
      <c r="H11" s="7">
        <v>67647.441120000003</v>
      </c>
      <c r="I11" s="7">
        <v>59083.318440000003</v>
      </c>
      <c r="J11" s="7">
        <v>41685.558029999993</v>
      </c>
      <c r="K11" s="7">
        <v>36597.952673154527</v>
      </c>
      <c r="L11" s="7">
        <v>16784.8089198089</v>
      </c>
      <c r="M11" s="7">
        <v>20448.595920000011</v>
      </c>
      <c r="N11" s="7">
        <v>29994.442179999998</v>
      </c>
      <c r="O11" s="2"/>
      <c r="Q11" s="57"/>
    </row>
    <row r="12" spans="1:23" x14ac:dyDescent="0.25">
      <c r="A12" s="26" t="s">
        <v>134</v>
      </c>
      <c r="B12" s="26"/>
      <c r="C12" s="16"/>
      <c r="D12" s="7"/>
      <c r="E12" s="7"/>
      <c r="F12" s="7"/>
      <c r="G12" s="7"/>
      <c r="H12" s="7">
        <v>164446.14951999998</v>
      </c>
      <c r="I12" s="7">
        <v>139853.37576</v>
      </c>
      <c r="J12" s="7">
        <v>96043.053580000007</v>
      </c>
      <c r="K12" s="7">
        <v>83517.582323732087</v>
      </c>
      <c r="L12" s="7">
        <v>40983.897269189285</v>
      </c>
      <c r="M12" s="7">
        <v>35744.720379999999</v>
      </c>
      <c r="N12" s="7">
        <v>45037.594669999999</v>
      </c>
      <c r="O12" s="2"/>
      <c r="Q12" s="57"/>
    </row>
    <row r="13" spans="1:23" x14ac:dyDescent="0.25">
      <c r="A13" s="26" t="s">
        <v>18</v>
      </c>
      <c r="B13" s="26"/>
      <c r="C13" s="16"/>
      <c r="D13" s="7">
        <v>119245.87433000001</v>
      </c>
      <c r="E13" s="7">
        <v>88044.795010000002</v>
      </c>
      <c r="F13" s="7">
        <v>66942.420689999999</v>
      </c>
      <c r="G13" s="7">
        <v>68503.889950000012</v>
      </c>
      <c r="H13" s="7">
        <v>80762.719730000012</v>
      </c>
      <c r="I13" s="7">
        <v>113683.08038999993</v>
      </c>
      <c r="J13" s="7">
        <v>133796.49677999996</v>
      </c>
      <c r="K13" s="7">
        <v>147656.42272999993</v>
      </c>
      <c r="L13" s="7">
        <v>108354.09752000001</v>
      </c>
      <c r="M13" s="7">
        <v>122556.53230000005</v>
      </c>
      <c r="N13" s="7">
        <v>145029.77864000006</v>
      </c>
      <c r="O13" s="2"/>
      <c r="Q13" s="57"/>
    </row>
    <row r="14" spans="1:23" x14ac:dyDescent="0.25">
      <c r="A14" s="26" t="s">
        <v>43</v>
      </c>
      <c r="B14" s="26"/>
      <c r="C14" s="16"/>
      <c r="D14" s="7">
        <v>212031.42609999998</v>
      </c>
      <c r="E14" s="7">
        <v>116009.3649312521</v>
      </c>
      <c r="F14" s="7">
        <v>115816.3832752781</v>
      </c>
      <c r="G14" s="7">
        <v>116530.33369217167</v>
      </c>
      <c r="H14" s="7">
        <v>115802.64276</v>
      </c>
      <c r="I14" s="7">
        <v>98821.315503968202</v>
      </c>
      <c r="J14" s="7">
        <v>100166.40996</v>
      </c>
      <c r="K14" s="7">
        <v>109183.34354999999</v>
      </c>
      <c r="L14" s="7">
        <v>120529.7084479842</v>
      </c>
      <c r="M14" s="7">
        <v>94029.209241699791</v>
      </c>
      <c r="N14" s="7">
        <v>64631.7315045059</v>
      </c>
      <c r="O14" s="2"/>
      <c r="Q14" s="57"/>
    </row>
    <row r="15" spans="1:23" x14ac:dyDescent="0.25">
      <c r="A15" s="26" t="s">
        <v>19</v>
      </c>
      <c r="B15" s="26"/>
      <c r="C15" s="16"/>
      <c r="D15" s="7">
        <v>546455.92015613604</v>
      </c>
      <c r="E15" s="7">
        <v>610045.07732279995</v>
      </c>
      <c r="F15" s="7">
        <v>600135.559322924</v>
      </c>
      <c r="G15" s="7">
        <v>609422.41706012632</v>
      </c>
      <c r="H15" s="7">
        <v>582133.00635479996</v>
      </c>
      <c r="I15" s="7">
        <v>527233.40485603199</v>
      </c>
      <c r="J15" s="7">
        <v>505649.45509</v>
      </c>
      <c r="K15" s="7">
        <v>455779.96474999998</v>
      </c>
      <c r="L15" s="7">
        <v>332912.59500201582</v>
      </c>
      <c r="M15" s="7">
        <v>286887.61966830015</v>
      </c>
      <c r="N15" s="7">
        <v>254622.08237549406</v>
      </c>
      <c r="O15" s="2"/>
      <c r="Q15" s="57"/>
    </row>
    <row r="16" spans="1:23" x14ac:dyDescent="0.25">
      <c r="A16" s="26" t="s">
        <v>11</v>
      </c>
      <c r="B16" s="26"/>
      <c r="C16" s="16"/>
      <c r="D16" s="7">
        <v>432574.80767699413</v>
      </c>
      <c r="E16" s="7">
        <v>465608.40796512208</v>
      </c>
      <c r="F16" s="7">
        <v>60705.606359999896</v>
      </c>
      <c r="G16" s="7">
        <v>40791.465185173096</v>
      </c>
      <c r="H16" s="7">
        <v>26309.896000000001</v>
      </c>
      <c r="I16" s="7">
        <v>18687.366999999998</v>
      </c>
      <c r="J16" s="7">
        <v>8073.6220000000003</v>
      </c>
      <c r="K16" s="7">
        <v>5582.134</v>
      </c>
      <c r="L16" s="7">
        <v>5557.1720000000005</v>
      </c>
      <c r="M16" s="7">
        <v>6111.64</v>
      </c>
      <c r="N16" s="7">
        <v>20150.662060000002</v>
      </c>
      <c r="O16" s="2"/>
      <c r="Q16" s="57"/>
    </row>
    <row r="17" spans="1:20" x14ac:dyDescent="0.25">
      <c r="A17" s="34"/>
      <c r="B17" s="34"/>
      <c r="C17" s="35"/>
      <c r="D17" s="28"/>
      <c r="E17" s="28"/>
      <c r="F17" s="28"/>
      <c r="G17" s="28"/>
      <c r="H17" s="28"/>
      <c r="I17" s="27"/>
      <c r="J17" s="27"/>
      <c r="K17" s="27"/>
      <c r="L17" s="27"/>
      <c r="M17" s="27"/>
      <c r="N17" s="27"/>
    </row>
    <row r="18" spans="1:20" ht="29.25" customHeight="1" x14ac:dyDescent="0.25">
      <c r="A18" s="181" t="s">
        <v>146</v>
      </c>
      <c r="B18" s="182"/>
      <c r="C18" s="115" t="s">
        <v>51</v>
      </c>
      <c r="D18" s="101"/>
      <c r="E18" s="116">
        <f t="shared" ref="E18:N18" si="1">((E4+E10)*1000)/E22/12</f>
        <v>17.698320055729582</v>
      </c>
      <c r="F18" s="116">
        <f t="shared" si="1"/>
        <v>16.829061413576056</v>
      </c>
      <c r="G18" s="116">
        <f t="shared" si="1"/>
        <v>17.23172690681351</v>
      </c>
      <c r="H18" s="116">
        <f t="shared" si="1"/>
        <v>17.412079332663986</v>
      </c>
      <c r="I18" s="116">
        <f t="shared" si="1"/>
        <v>17.661763858717332</v>
      </c>
      <c r="J18" s="116">
        <f t="shared" si="1"/>
        <v>17.28138400935434</v>
      </c>
      <c r="K18" s="116">
        <f t="shared" si="1"/>
        <v>17.273362224846544</v>
      </c>
      <c r="L18" s="116">
        <f t="shared" si="1"/>
        <v>16.81519670546307</v>
      </c>
      <c r="M18" s="116">
        <f t="shared" si="1"/>
        <v>16.4678937251586</v>
      </c>
      <c r="N18" s="116">
        <f t="shared" si="1"/>
        <v>16.752732930288722</v>
      </c>
      <c r="R18" s="31"/>
    </row>
    <row r="19" spans="1:20" x14ac:dyDescent="0.25">
      <c r="A19" s="12" t="s">
        <v>138</v>
      </c>
      <c r="B19" s="12"/>
      <c r="C19" s="16"/>
      <c r="D19" s="8">
        <v>10962216.56966017</v>
      </c>
      <c r="E19" s="8">
        <v>10991311.4604268</v>
      </c>
      <c r="F19" s="8">
        <v>11006008</v>
      </c>
      <c r="G19" s="8">
        <v>11053176</v>
      </c>
      <c r="H19" s="8">
        <v>10862740</v>
      </c>
      <c r="I19" s="7">
        <v>10492916</v>
      </c>
      <c r="J19" s="7">
        <f>J20+J21</f>
        <v>10442824</v>
      </c>
      <c r="K19" s="7">
        <v>10495447</v>
      </c>
      <c r="L19" s="7">
        <v>10589631</v>
      </c>
      <c r="M19" s="7">
        <v>10793608</v>
      </c>
      <c r="N19" s="7">
        <v>11073358</v>
      </c>
    </row>
    <row r="20" spans="1:20" x14ac:dyDescent="0.25">
      <c r="A20" s="12" t="s">
        <v>133</v>
      </c>
      <c r="B20" s="12"/>
      <c r="C20" s="16"/>
      <c r="D20" s="8"/>
      <c r="E20" s="8"/>
      <c r="F20" s="8"/>
      <c r="G20" s="8">
        <v>8422376</v>
      </c>
      <c r="H20" s="8">
        <v>8207372</v>
      </c>
      <c r="I20" s="7">
        <v>7625190</v>
      </c>
      <c r="J20" s="7">
        <v>7493694</v>
      </c>
      <c r="K20" s="7">
        <v>7506366</v>
      </c>
      <c r="L20" s="7">
        <v>7523027</v>
      </c>
      <c r="M20" s="7">
        <v>7633840</v>
      </c>
      <c r="N20" s="7">
        <v>7825744</v>
      </c>
    </row>
    <row r="21" spans="1:20" x14ac:dyDescent="0.25">
      <c r="A21" s="12" t="s">
        <v>134</v>
      </c>
      <c r="B21" s="12"/>
      <c r="C21" s="16"/>
      <c r="D21" s="8"/>
      <c r="E21" s="8"/>
      <c r="F21" s="8"/>
      <c r="G21" s="8">
        <v>2630800</v>
      </c>
      <c r="H21" s="8">
        <v>2655368</v>
      </c>
      <c r="I21" s="7">
        <v>2867726</v>
      </c>
      <c r="J21" s="7">
        <v>2949130</v>
      </c>
      <c r="K21" s="7">
        <v>2989081</v>
      </c>
      <c r="L21" s="7">
        <v>3066604</v>
      </c>
      <c r="M21" s="7">
        <v>3159768</v>
      </c>
      <c r="N21" s="7">
        <v>3247614</v>
      </c>
    </row>
    <row r="22" spans="1:20" x14ac:dyDescent="0.25">
      <c r="A22" s="12" t="s">
        <v>246</v>
      </c>
      <c r="B22" s="12"/>
      <c r="C22" s="16"/>
      <c r="D22" s="8"/>
      <c r="E22" s="8">
        <f>(D19+E19)/2</f>
        <v>10976764.015043486</v>
      </c>
      <c r="F22" s="8">
        <f>(E19+F19)/2</f>
        <v>10998659.7302134</v>
      </c>
      <c r="G22" s="8">
        <f>(F19+G19)/2</f>
        <v>11029592</v>
      </c>
      <c r="H22" s="8">
        <f t="shared" ref="H22:J24" si="2">(G19+H19)/2</f>
        <v>10957958</v>
      </c>
      <c r="I22" s="8">
        <f t="shared" si="2"/>
        <v>10677828</v>
      </c>
      <c r="J22" s="8">
        <f t="shared" si="2"/>
        <v>10467870</v>
      </c>
      <c r="K22" s="8">
        <v>10469135.5</v>
      </c>
      <c r="L22" s="8">
        <v>10542539</v>
      </c>
      <c r="M22" s="8">
        <v>10691619.5</v>
      </c>
      <c r="N22" s="8">
        <v>10933483</v>
      </c>
    </row>
    <row r="23" spans="1:20" x14ac:dyDescent="0.25">
      <c r="A23" s="12" t="s">
        <v>133</v>
      </c>
      <c r="B23" s="69"/>
      <c r="C23" s="45"/>
      <c r="D23" s="8"/>
      <c r="E23" s="8"/>
      <c r="F23" s="8"/>
      <c r="G23" s="8"/>
      <c r="H23" s="8">
        <f t="shared" si="2"/>
        <v>8314874</v>
      </c>
      <c r="I23" s="8">
        <f t="shared" si="2"/>
        <v>7916281</v>
      </c>
      <c r="J23" s="8">
        <f t="shared" si="2"/>
        <v>7559442</v>
      </c>
      <c r="K23" s="8">
        <v>7500030</v>
      </c>
      <c r="L23" s="8">
        <v>7514696.5</v>
      </c>
      <c r="M23" s="8">
        <v>7578433.5</v>
      </c>
      <c r="N23" s="8">
        <v>7729792</v>
      </c>
    </row>
    <row r="24" spans="1:20" x14ac:dyDescent="0.25">
      <c r="A24" s="12" t="s">
        <v>134</v>
      </c>
      <c r="B24" s="46"/>
      <c r="C24" s="45"/>
      <c r="D24" s="8"/>
      <c r="E24" s="8"/>
      <c r="F24" s="8"/>
      <c r="G24" s="8"/>
      <c r="H24" s="8">
        <f t="shared" si="2"/>
        <v>2643084</v>
      </c>
      <c r="I24" s="8">
        <f t="shared" si="2"/>
        <v>2761547</v>
      </c>
      <c r="J24" s="8">
        <f t="shared" si="2"/>
        <v>2908428</v>
      </c>
      <c r="K24" s="8">
        <v>2969105.5</v>
      </c>
      <c r="L24" s="8">
        <v>3027842.5</v>
      </c>
      <c r="M24" s="8">
        <v>3113186</v>
      </c>
      <c r="N24" s="8">
        <v>3203691</v>
      </c>
    </row>
    <row r="25" spans="1:20" x14ac:dyDescent="0.25">
      <c r="A25" s="45" t="s">
        <v>137</v>
      </c>
      <c r="B25" s="45"/>
      <c r="C25" s="45"/>
      <c r="D25" s="8"/>
      <c r="E25" s="8"/>
      <c r="F25" s="8"/>
      <c r="G25" s="8"/>
      <c r="H25" s="47">
        <f t="shared" ref="H25:J26" si="3">((H5+H11)*1000)/H23/12</f>
        <v>14.257494629303261</v>
      </c>
      <c r="I25" s="47">
        <f t="shared" si="3"/>
        <v>15.026903226611923</v>
      </c>
      <c r="J25" s="47">
        <f t="shared" si="3"/>
        <v>14.90011695847833</v>
      </c>
      <c r="K25" s="47">
        <f t="shared" ref="K25" si="4">((K5+K11)*1000)/K23/12</f>
        <v>15.017403850162369</v>
      </c>
      <c r="L25" s="47">
        <v>14.788070583422764</v>
      </c>
      <c r="M25" s="47">
        <f t="shared" ref="M25:N26" si="5">((M5+M11)*1000)/M23/12</f>
        <v>14.638740189952623</v>
      </c>
      <c r="N25" s="47">
        <f t="shared" si="5"/>
        <v>15.096342083463384</v>
      </c>
      <c r="Q25" s="137"/>
    </row>
    <row r="26" spans="1:20" x14ac:dyDescent="0.25">
      <c r="A26" s="84" t="s">
        <v>135</v>
      </c>
      <c r="B26" s="83"/>
      <c r="C26" s="45"/>
      <c r="D26" s="8"/>
      <c r="E26" s="8"/>
      <c r="F26" s="8"/>
      <c r="G26" s="8"/>
      <c r="H26" s="47">
        <f t="shared" si="3"/>
        <v>27.336082629862187</v>
      </c>
      <c r="I26" s="47">
        <f t="shared" si="3"/>
        <v>25.214884323291738</v>
      </c>
      <c r="J26" s="47">
        <f t="shared" si="3"/>
        <v>23.470655381246043</v>
      </c>
      <c r="K26" s="47">
        <f t="shared" ref="K26" si="6">((K6+K12)*1000)/K24/12</f>
        <v>22.971965891466869</v>
      </c>
      <c r="L26" s="47">
        <v>21.846250194657063</v>
      </c>
      <c r="M26" s="47">
        <f t="shared" si="5"/>
        <v>20.920605008020722</v>
      </c>
      <c r="N26" s="47">
        <f t="shared" si="5"/>
        <v>20.749234689248535</v>
      </c>
    </row>
    <row r="27" spans="1:20" x14ac:dyDescent="0.25">
      <c r="C27" s="4"/>
    </row>
    <row r="28" spans="1:20" x14ac:dyDescent="0.25">
      <c r="A28" s="101" t="s">
        <v>52</v>
      </c>
      <c r="B28" s="101"/>
      <c r="C28" s="117"/>
      <c r="D28" s="101">
        <f>D29+D32</f>
        <v>13022097.964254312</v>
      </c>
      <c r="E28" s="101">
        <f t="shared" ref="E28:N28" si="7">E29+E32</f>
        <v>13250141.836668491</v>
      </c>
      <c r="F28" s="101">
        <f t="shared" si="7"/>
        <v>13894831</v>
      </c>
      <c r="G28" s="101">
        <f t="shared" si="7"/>
        <v>14220393</v>
      </c>
      <c r="H28" s="101">
        <f t="shared" si="7"/>
        <v>14571858</v>
      </c>
      <c r="I28" s="101">
        <f t="shared" si="7"/>
        <v>14145477</v>
      </c>
      <c r="J28" s="101">
        <f t="shared" si="7"/>
        <v>14383151</v>
      </c>
      <c r="K28" s="101">
        <f t="shared" si="7"/>
        <v>15058364</v>
      </c>
      <c r="L28" s="101">
        <f t="shared" si="7"/>
        <v>16085981</v>
      </c>
      <c r="M28" s="101">
        <f t="shared" si="7"/>
        <v>17708938.203826845</v>
      </c>
      <c r="N28" s="101">
        <f t="shared" si="7"/>
        <v>18713109</v>
      </c>
      <c r="Q28" s="2"/>
      <c r="R28" s="2"/>
      <c r="S28" s="2"/>
      <c r="T28" s="57"/>
    </row>
    <row r="29" spans="1:20" x14ac:dyDescent="0.25">
      <c r="A29" s="104" t="s">
        <v>244</v>
      </c>
      <c r="B29" s="104"/>
      <c r="C29" s="118"/>
      <c r="D29" s="95">
        <f>D30+D31</f>
        <v>12313374.80966017</v>
      </c>
      <c r="E29" s="95">
        <f t="shared" ref="E29:N29" si="8">E30+E31</f>
        <v>12314015.006423801</v>
      </c>
      <c r="F29" s="95">
        <f t="shared" si="8"/>
        <v>12734724</v>
      </c>
      <c r="G29" s="95">
        <f t="shared" si="8"/>
        <v>12774090</v>
      </c>
      <c r="H29" s="95">
        <f t="shared" si="8"/>
        <v>12550821</v>
      </c>
      <c r="I29" s="95">
        <f t="shared" si="8"/>
        <v>11961089</v>
      </c>
      <c r="J29" s="95">
        <f t="shared" si="8"/>
        <v>11916735</v>
      </c>
      <c r="K29" s="95">
        <f t="shared" si="8"/>
        <v>11954842</v>
      </c>
      <c r="L29" s="95">
        <f t="shared" si="8"/>
        <v>11996357</v>
      </c>
      <c r="M29" s="95">
        <f t="shared" si="8"/>
        <v>12252203</v>
      </c>
      <c r="N29" s="95">
        <f t="shared" si="8"/>
        <v>12421498</v>
      </c>
      <c r="O29" s="2"/>
      <c r="P29" s="57"/>
    </row>
    <row r="30" spans="1:20" x14ac:dyDescent="0.25">
      <c r="A30" s="26" t="s">
        <v>245</v>
      </c>
      <c r="B30" s="36"/>
      <c r="C30" s="174"/>
      <c r="D30" s="7">
        <v>11791797.80966017</v>
      </c>
      <c r="E30" s="7">
        <v>11347890.006423801</v>
      </c>
      <c r="F30" s="7">
        <v>10992753</v>
      </c>
      <c r="G30" s="7">
        <v>10976087</v>
      </c>
      <c r="H30" s="7">
        <v>10531956</v>
      </c>
      <c r="I30" s="7">
        <v>11390038</v>
      </c>
      <c r="J30" s="7">
        <v>11010971</v>
      </c>
      <c r="K30" s="7">
        <v>11027306</v>
      </c>
      <c r="L30" s="7">
        <v>10887424</v>
      </c>
      <c r="M30" s="7">
        <v>11432943</v>
      </c>
      <c r="N30" s="7">
        <v>11579905</v>
      </c>
      <c r="O30" s="2"/>
      <c r="P30" s="2"/>
    </row>
    <row r="31" spans="1:20" x14ac:dyDescent="0.25">
      <c r="A31" s="26" t="s">
        <v>65</v>
      </c>
      <c r="B31" s="36"/>
      <c r="C31" s="174"/>
      <c r="D31" s="7">
        <v>521577</v>
      </c>
      <c r="E31" s="7">
        <v>966125</v>
      </c>
      <c r="F31" s="7">
        <v>1741971</v>
      </c>
      <c r="G31" s="7">
        <v>1798003</v>
      </c>
      <c r="H31" s="7">
        <v>2018865</v>
      </c>
      <c r="I31" s="7">
        <v>571051</v>
      </c>
      <c r="J31" s="7">
        <v>905764</v>
      </c>
      <c r="K31" s="7">
        <v>927536</v>
      </c>
      <c r="L31" s="7">
        <v>1108933</v>
      </c>
      <c r="M31" s="7">
        <v>819260</v>
      </c>
      <c r="N31" s="7">
        <v>841593</v>
      </c>
      <c r="O31" s="2"/>
      <c r="P31" s="2"/>
    </row>
    <row r="32" spans="1:20" x14ac:dyDescent="0.25">
      <c r="A32" s="105" t="s">
        <v>14</v>
      </c>
      <c r="B32" s="105"/>
      <c r="C32" s="118"/>
      <c r="D32" s="95">
        <v>708723.15459414106</v>
      </c>
      <c r="E32" s="95">
        <v>936126.83024469099</v>
      </c>
      <c r="F32" s="95">
        <v>1160107</v>
      </c>
      <c r="G32" s="95">
        <v>1446303</v>
      </c>
      <c r="H32" s="95">
        <v>2021037</v>
      </c>
      <c r="I32" s="95">
        <v>2184388</v>
      </c>
      <c r="J32" s="95">
        <v>2466416</v>
      </c>
      <c r="K32" s="95">
        <v>3103522</v>
      </c>
      <c r="L32" s="95">
        <v>4089624</v>
      </c>
      <c r="M32" s="95">
        <v>5456735.2038268456</v>
      </c>
      <c r="N32" s="95">
        <v>6291611</v>
      </c>
    </row>
    <row r="33" spans="1:17" x14ac:dyDescent="0.25">
      <c r="A33" s="36"/>
      <c r="B33" s="36"/>
      <c r="C33" s="17"/>
      <c r="D33" s="13"/>
      <c r="E33" s="13"/>
      <c r="F33" s="13"/>
      <c r="G33" s="13"/>
      <c r="H33" s="13"/>
      <c r="I33" s="14"/>
      <c r="J33" s="14"/>
      <c r="K33" s="14"/>
      <c r="L33" s="14"/>
      <c r="M33" s="14"/>
      <c r="N33" s="14"/>
    </row>
    <row r="34" spans="1:17" x14ac:dyDescent="0.25">
      <c r="A34" s="101" t="s">
        <v>53</v>
      </c>
      <c r="B34" s="101"/>
      <c r="C34" s="117"/>
      <c r="D34" s="101"/>
      <c r="E34" s="101"/>
      <c r="F34" s="101"/>
      <c r="G34" s="101"/>
      <c r="H34" s="101"/>
      <c r="I34" s="101"/>
      <c r="J34" s="101"/>
      <c r="K34" s="101"/>
      <c r="L34" s="101"/>
      <c r="M34" s="101"/>
      <c r="N34" s="101"/>
    </row>
    <row r="35" spans="1:17" x14ac:dyDescent="0.25">
      <c r="A35" s="104" t="s">
        <v>66</v>
      </c>
      <c r="B35" s="104"/>
      <c r="C35" s="118"/>
      <c r="D35" s="95">
        <v>12404654</v>
      </c>
      <c r="E35" s="95">
        <v>12313694.908041986</v>
      </c>
      <c r="F35" s="95">
        <v>12524369.503211901</v>
      </c>
      <c r="G35" s="95">
        <v>12754407</v>
      </c>
      <c r="H35" s="95">
        <v>12662455.5</v>
      </c>
      <c r="I35" s="95">
        <v>12255955</v>
      </c>
      <c r="J35" s="95">
        <v>11938912</v>
      </c>
      <c r="K35" s="95">
        <v>11935788.5</v>
      </c>
      <c r="L35" s="95">
        <v>11975599.5</v>
      </c>
      <c r="M35" s="95">
        <v>12124280</v>
      </c>
      <c r="N35" s="95">
        <v>12336850.5</v>
      </c>
    </row>
    <row r="36" spans="1:17" x14ac:dyDescent="0.25">
      <c r="A36" s="104" t="s">
        <v>67</v>
      </c>
      <c r="B36" s="104"/>
      <c r="C36" s="118"/>
      <c r="D36" s="95"/>
      <c r="E36" s="95">
        <v>10357040.040043484</v>
      </c>
      <c r="F36" s="95">
        <v>10176735.2302134</v>
      </c>
      <c r="G36" s="95">
        <v>10082689</v>
      </c>
      <c r="H36" s="95">
        <v>9879502</v>
      </c>
      <c r="I36" s="95">
        <v>10098999.5</v>
      </c>
      <c r="J36" s="95">
        <v>10467870</v>
      </c>
      <c r="K36" s="95">
        <v>10469135.5</v>
      </c>
      <c r="L36" s="95">
        <v>10542539</v>
      </c>
      <c r="M36" s="95">
        <v>10691619.5</v>
      </c>
      <c r="N36" s="95">
        <v>10933483</v>
      </c>
    </row>
    <row r="37" spans="1:17" x14ac:dyDescent="0.25">
      <c r="A37" s="12" t="s">
        <v>68</v>
      </c>
      <c r="B37" s="12"/>
      <c r="C37" s="15"/>
      <c r="D37" s="7"/>
      <c r="E37" s="8">
        <v>7999247.7546072192</v>
      </c>
      <c r="F37" s="8">
        <v>7781301.931085635</v>
      </c>
      <c r="G37" s="8">
        <v>7619001</v>
      </c>
      <c r="H37" s="8">
        <v>7370664.5</v>
      </c>
      <c r="I37" s="8">
        <v>7412258.5</v>
      </c>
      <c r="J37" s="8">
        <v>7559442</v>
      </c>
      <c r="K37" s="8">
        <v>7500030</v>
      </c>
      <c r="L37" s="8">
        <v>7514696.5</v>
      </c>
      <c r="M37" s="8">
        <v>7578433.5</v>
      </c>
      <c r="N37" s="8">
        <v>7729792</v>
      </c>
    </row>
    <row r="38" spans="1:17" x14ac:dyDescent="0.25">
      <c r="A38" s="12" t="s">
        <v>50</v>
      </c>
      <c r="B38" s="12"/>
      <c r="C38" s="15"/>
      <c r="D38" s="7"/>
      <c r="E38" s="8">
        <v>2357792.2854362652</v>
      </c>
      <c r="F38" s="8">
        <v>2395433.299127765</v>
      </c>
      <c r="G38" s="8">
        <v>2463688</v>
      </c>
      <c r="H38" s="8">
        <v>2508837.5</v>
      </c>
      <c r="I38" s="8">
        <v>2686741</v>
      </c>
      <c r="J38" s="8">
        <v>2908428</v>
      </c>
      <c r="K38" s="8">
        <v>2969105.5</v>
      </c>
      <c r="L38" s="8">
        <v>3027842.5</v>
      </c>
      <c r="M38" s="8">
        <v>3113186</v>
      </c>
      <c r="N38" s="8">
        <v>3203691</v>
      </c>
    </row>
    <row r="39" spans="1:17" x14ac:dyDescent="0.25">
      <c r="A39" s="24"/>
      <c r="B39" s="24"/>
      <c r="C39" s="15"/>
      <c r="D39" s="27"/>
      <c r="E39" s="27"/>
      <c r="F39" s="28"/>
      <c r="G39" s="28"/>
      <c r="H39" s="28"/>
      <c r="I39" s="25"/>
      <c r="J39" s="25"/>
      <c r="K39" s="25"/>
      <c r="L39" s="25"/>
      <c r="M39" s="25"/>
      <c r="N39" s="25"/>
    </row>
    <row r="40" spans="1:17" x14ac:dyDescent="0.25">
      <c r="A40" s="101" t="s">
        <v>212</v>
      </c>
      <c r="B40" s="101"/>
      <c r="C40" s="117"/>
      <c r="D40" s="120">
        <v>3287962</v>
      </c>
      <c r="E40" s="120">
        <f>E41+E44</f>
        <v>5171818</v>
      </c>
      <c r="F40" s="120">
        <f t="shared" ref="F40:N40" si="9">F41+F44</f>
        <v>5257131</v>
      </c>
      <c r="G40" s="120">
        <f t="shared" si="9"/>
        <v>6066255</v>
      </c>
      <c r="H40" s="120">
        <f t="shared" si="9"/>
        <v>6293280</v>
      </c>
      <c r="I40" s="120">
        <f t="shared" si="9"/>
        <v>8305787</v>
      </c>
      <c r="J40" s="120">
        <f t="shared" si="9"/>
        <v>8701057.5</v>
      </c>
      <c r="K40" s="120">
        <f t="shared" si="9"/>
        <v>10037211</v>
      </c>
      <c r="L40" s="120">
        <f t="shared" si="9"/>
        <v>10337943</v>
      </c>
      <c r="M40" s="120">
        <f t="shared" si="9"/>
        <v>10822349</v>
      </c>
      <c r="N40" s="120">
        <f t="shared" si="9"/>
        <v>11060512</v>
      </c>
      <c r="O40" s="2"/>
      <c r="Q40" s="57"/>
    </row>
    <row r="41" spans="1:17" x14ac:dyDescent="0.25">
      <c r="A41" s="29" t="s">
        <v>184</v>
      </c>
      <c r="B41" s="29"/>
      <c r="C41" s="15"/>
      <c r="D41" s="37" t="s">
        <v>42</v>
      </c>
      <c r="E41" s="10">
        <f>E42+E43</f>
        <v>5171818</v>
      </c>
      <c r="F41" s="10">
        <f t="shared" ref="F41:I41" si="10">F42+F43</f>
        <v>5257131</v>
      </c>
      <c r="G41" s="10">
        <f t="shared" si="10"/>
        <v>6066255</v>
      </c>
      <c r="H41" s="10">
        <f t="shared" si="10"/>
        <v>6293280</v>
      </c>
      <c r="I41" s="10">
        <f t="shared" si="10"/>
        <v>8305787</v>
      </c>
      <c r="J41" s="10">
        <f>J42+J43</f>
        <v>8367449</v>
      </c>
      <c r="K41" s="10">
        <f t="shared" ref="K41:M41" si="11">K42+K43</f>
        <v>8681280</v>
      </c>
      <c r="L41" s="10">
        <f t="shared" si="11"/>
        <v>8960095</v>
      </c>
      <c r="M41" s="10">
        <f t="shared" si="11"/>
        <v>9337621</v>
      </c>
      <c r="N41" s="10">
        <v>9664998</v>
      </c>
      <c r="Q41" s="57"/>
    </row>
    <row r="42" spans="1:17" x14ac:dyDescent="0.25">
      <c r="A42" s="29" t="s">
        <v>213</v>
      </c>
      <c r="B42" s="29"/>
      <c r="C42" s="15"/>
      <c r="D42" s="37"/>
      <c r="E42" s="10">
        <v>4684859</v>
      </c>
      <c r="F42" s="10">
        <v>3804592</v>
      </c>
      <c r="G42" s="10">
        <v>3283231</v>
      </c>
      <c r="H42" s="10">
        <v>2267354</v>
      </c>
      <c r="I42" s="10">
        <v>2459918</v>
      </c>
      <c r="J42" s="10">
        <v>5878932</v>
      </c>
      <c r="K42" s="10">
        <v>6089024</v>
      </c>
      <c r="L42" s="10">
        <v>6263318</v>
      </c>
      <c r="M42" s="10">
        <v>6558986</v>
      </c>
      <c r="N42" s="10">
        <v>6839357</v>
      </c>
      <c r="P42" s="2"/>
    </row>
    <row r="43" spans="1:17" x14ac:dyDescent="0.25">
      <c r="A43" s="29" t="s">
        <v>214</v>
      </c>
      <c r="B43" s="29"/>
      <c r="C43" s="15"/>
      <c r="D43" s="37"/>
      <c r="E43" s="10">
        <v>486959</v>
      </c>
      <c r="F43" s="10">
        <v>1452539</v>
      </c>
      <c r="G43" s="10">
        <v>2783024</v>
      </c>
      <c r="H43" s="10">
        <v>4025926</v>
      </c>
      <c r="I43" s="10">
        <v>5845869</v>
      </c>
      <c r="J43" s="10">
        <v>2488517</v>
      </c>
      <c r="K43" s="10">
        <v>2592256</v>
      </c>
      <c r="L43" s="10">
        <v>2696777</v>
      </c>
      <c r="M43" s="10">
        <v>2778635</v>
      </c>
      <c r="N43" s="10">
        <v>2825641</v>
      </c>
    </row>
    <row r="44" spans="1:17" x14ac:dyDescent="0.25">
      <c r="A44" s="29" t="s">
        <v>230</v>
      </c>
      <c r="B44" s="29"/>
      <c r="C44" s="15"/>
      <c r="D44" s="37" t="s">
        <v>42</v>
      </c>
      <c r="E44" s="10"/>
      <c r="F44" s="10"/>
      <c r="G44" s="10"/>
      <c r="H44" s="10"/>
      <c r="I44" s="10"/>
      <c r="J44" s="10">
        <v>333608.5</v>
      </c>
      <c r="K44" s="10">
        <v>1355931</v>
      </c>
      <c r="L44" s="10">
        <v>1377848</v>
      </c>
      <c r="M44" s="10">
        <v>1484728</v>
      </c>
      <c r="N44" s="10">
        <v>1395514</v>
      </c>
    </row>
    <row r="45" spans="1:17" x14ac:dyDescent="0.25">
      <c r="A45" s="38"/>
      <c r="B45" s="38"/>
      <c r="C45" s="1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</row>
    <row r="46" spans="1:17" x14ac:dyDescent="0.25">
      <c r="A46" s="101" t="s">
        <v>189</v>
      </c>
      <c r="B46" s="101"/>
      <c r="C46" s="117"/>
      <c r="D46" s="120">
        <f t="shared" ref="D46:K46" si="12">SUM(D47:D50)</f>
        <v>3638434</v>
      </c>
      <c r="E46" s="120">
        <f t="shared" si="12"/>
        <v>5719883</v>
      </c>
      <c r="F46" s="120">
        <f t="shared" si="12"/>
        <v>5992209</v>
      </c>
      <c r="G46" s="120">
        <f t="shared" si="12"/>
        <v>6940277</v>
      </c>
      <c r="H46" s="120">
        <f t="shared" si="12"/>
        <v>7480397</v>
      </c>
      <c r="I46" s="120">
        <f t="shared" si="12"/>
        <v>8588776</v>
      </c>
      <c r="J46" s="120">
        <f t="shared" si="12"/>
        <v>8696567</v>
      </c>
      <c r="K46" s="120">
        <f t="shared" si="12"/>
        <v>10037211</v>
      </c>
      <c r="L46" s="120">
        <f>SUM(L47:L50)</f>
        <v>10337943</v>
      </c>
      <c r="M46" s="120">
        <f>SUM(M47:M50)</f>
        <v>10822349</v>
      </c>
      <c r="N46" s="120">
        <f>SUM(N47:N50)</f>
        <v>11060512</v>
      </c>
      <c r="O46" s="57"/>
    </row>
    <row r="47" spans="1:17" s="41" customFormat="1" x14ac:dyDescent="0.25">
      <c r="A47" s="29" t="s">
        <v>153</v>
      </c>
      <c r="B47" s="29"/>
      <c r="C47" s="32"/>
      <c r="D47" s="42">
        <v>2827488</v>
      </c>
      <c r="E47" s="42">
        <v>4730364</v>
      </c>
      <c r="F47" s="42">
        <v>4637895</v>
      </c>
      <c r="G47" s="42">
        <v>5445840</v>
      </c>
      <c r="H47" s="42">
        <v>5710830</v>
      </c>
      <c r="I47" s="42">
        <v>7718640</v>
      </c>
      <c r="J47" s="42">
        <v>7947083</v>
      </c>
      <c r="K47" s="42">
        <v>8289193</v>
      </c>
      <c r="L47" s="42">
        <v>8582282</v>
      </c>
      <c r="M47" s="42">
        <v>8989893</v>
      </c>
      <c r="N47" s="42">
        <v>9287193</v>
      </c>
    </row>
    <row r="48" spans="1:17" s="41" customFormat="1" x14ac:dyDescent="0.25">
      <c r="A48" s="29" t="s">
        <v>76</v>
      </c>
      <c r="B48" s="29"/>
      <c r="C48" s="32"/>
      <c r="D48" s="42">
        <v>337943</v>
      </c>
      <c r="E48" s="42">
        <v>520645</v>
      </c>
      <c r="F48" s="42">
        <v>702701</v>
      </c>
      <c r="G48" s="42">
        <v>840800</v>
      </c>
      <c r="H48" s="42">
        <v>1158931</v>
      </c>
      <c r="I48" s="42">
        <v>282652</v>
      </c>
      <c r="J48" s="42">
        <f>328692</f>
        <v>328692</v>
      </c>
      <c r="K48" s="42">
        <v>1355094</v>
      </c>
      <c r="L48" s="42">
        <v>1376665</v>
      </c>
      <c r="M48" s="42">
        <v>1484366</v>
      </c>
      <c r="N48" s="42">
        <v>1395310</v>
      </c>
    </row>
    <row r="49" spans="1:20" s="41" customFormat="1" x14ac:dyDescent="0.25">
      <c r="A49" s="29" t="s">
        <v>154</v>
      </c>
      <c r="B49" s="29"/>
      <c r="C49" s="32"/>
      <c r="D49" s="42">
        <v>460474</v>
      </c>
      <c r="E49" s="42">
        <v>441454</v>
      </c>
      <c r="F49" s="42">
        <v>619236</v>
      </c>
      <c r="G49" s="42">
        <v>620415</v>
      </c>
      <c r="H49" s="42">
        <v>582450</v>
      </c>
      <c r="I49" s="42">
        <v>587147</v>
      </c>
      <c r="J49" s="42">
        <v>420366</v>
      </c>
      <c r="K49" s="42">
        <v>392087</v>
      </c>
      <c r="L49" s="42">
        <v>377813</v>
      </c>
      <c r="M49" s="42">
        <v>347728</v>
      </c>
      <c r="N49" s="42">
        <v>377805</v>
      </c>
    </row>
    <row r="50" spans="1:20" s="41" customFormat="1" x14ac:dyDescent="0.25">
      <c r="A50" s="29" t="s">
        <v>139</v>
      </c>
      <c r="B50" s="29"/>
      <c r="C50" s="32"/>
      <c r="D50" s="42">
        <v>12529</v>
      </c>
      <c r="E50" s="42">
        <v>27420</v>
      </c>
      <c r="F50" s="42">
        <v>32377</v>
      </c>
      <c r="G50" s="42">
        <v>33222</v>
      </c>
      <c r="H50" s="42">
        <v>28186</v>
      </c>
      <c r="I50" s="42">
        <v>337</v>
      </c>
      <c r="J50" s="42">
        <v>426</v>
      </c>
      <c r="K50" s="42">
        <v>837</v>
      </c>
      <c r="L50" s="42">
        <v>1183</v>
      </c>
      <c r="M50" s="42">
        <v>362</v>
      </c>
      <c r="N50" s="42">
        <v>204</v>
      </c>
    </row>
    <row r="51" spans="1:20" s="41" customFormat="1" x14ac:dyDescent="0.25">
      <c r="A51" s="145"/>
      <c r="B51" s="145"/>
      <c r="C51" s="146"/>
      <c r="D51" s="147"/>
      <c r="E51" s="147"/>
      <c r="F51" s="147"/>
      <c r="G51" s="147"/>
      <c r="H51" s="147"/>
      <c r="I51" s="147"/>
      <c r="J51" s="147"/>
      <c r="K51" s="147"/>
      <c r="L51" s="147"/>
      <c r="M51" s="147"/>
      <c r="N51" s="147"/>
    </row>
    <row r="52" spans="1:20" s="41" customFormat="1" x14ac:dyDescent="0.25">
      <c r="A52" s="101" t="s">
        <v>215</v>
      </c>
      <c r="B52" s="101"/>
      <c r="C52" s="117"/>
      <c r="D52" s="120"/>
      <c r="E52" s="120"/>
      <c r="F52" s="120"/>
      <c r="G52" s="120"/>
      <c r="H52" s="120"/>
      <c r="I52" s="120"/>
      <c r="J52" s="120"/>
      <c r="K52" s="120"/>
      <c r="L52" s="120"/>
      <c r="M52" s="120"/>
      <c r="N52" s="120"/>
    </row>
    <row r="53" spans="1:20" s="41" customFormat="1" x14ac:dyDescent="0.25">
      <c r="A53" s="29" t="s">
        <v>216</v>
      </c>
      <c r="B53" s="29"/>
      <c r="C53" s="32"/>
      <c r="D53" s="42"/>
      <c r="E53" s="42"/>
      <c r="F53" s="42"/>
      <c r="G53" s="42"/>
      <c r="H53" s="42"/>
      <c r="I53" s="42"/>
      <c r="J53" s="42"/>
      <c r="K53" s="42"/>
      <c r="L53" s="42"/>
      <c r="M53" s="42">
        <v>7994651</v>
      </c>
      <c r="N53" s="42">
        <v>8268218.04</v>
      </c>
      <c r="P53" s="178"/>
    </row>
    <row r="54" spans="1:20" s="41" customFormat="1" x14ac:dyDescent="0.25">
      <c r="A54" s="29" t="s">
        <v>218</v>
      </c>
      <c r="B54" s="29"/>
      <c r="C54" s="32"/>
      <c r="D54" s="42"/>
      <c r="E54" s="42"/>
      <c r="F54" s="42"/>
      <c r="G54" s="42"/>
      <c r="H54" s="42"/>
      <c r="I54" s="42"/>
      <c r="J54" s="42"/>
      <c r="K54" s="42"/>
      <c r="L54" s="42">
        <v>7884594</v>
      </c>
      <c r="M54" s="42">
        <v>8496516</v>
      </c>
      <c r="N54" s="42">
        <v>8953420.9600000009</v>
      </c>
      <c r="O54" s="151"/>
      <c r="P54" s="151"/>
    </row>
    <row r="55" spans="1:20" s="41" customFormat="1" x14ac:dyDescent="0.25">
      <c r="A55" s="29" t="s">
        <v>231</v>
      </c>
      <c r="B55" s="29"/>
      <c r="C55" s="32"/>
      <c r="D55" s="42"/>
      <c r="E55" s="42"/>
      <c r="F55" s="42"/>
      <c r="G55" s="42"/>
      <c r="H55" s="42"/>
      <c r="I55" s="42"/>
      <c r="J55" s="42"/>
      <c r="K55" s="42"/>
      <c r="L55" s="42"/>
      <c r="M55" s="42">
        <v>111715</v>
      </c>
      <c r="N55" s="42">
        <v>1410855</v>
      </c>
      <c r="O55" s="151"/>
      <c r="P55" s="151"/>
    </row>
    <row r="56" spans="1:20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</row>
    <row r="57" spans="1:20" x14ac:dyDescent="0.25">
      <c r="A57" s="101" t="s">
        <v>54</v>
      </c>
      <c r="B57" s="101"/>
      <c r="C57" s="117"/>
      <c r="D57" s="120"/>
      <c r="E57" s="120"/>
      <c r="F57" s="120"/>
      <c r="G57" s="120"/>
      <c r="H57" s="120"/>
      <c r="I57" s="120"/>
      <c r="J57" s="120"/>
      <c r="K57" s="120"/>
      <c r="L57" s="120"/>
      <c r="M57" s="120"/>
      <c r="N57" s="120"/>
    </row>
    <row r="58" spans="1:20" x14ac:dyDescent="0.25">
      <c r="A58" s="121" t="s">
        <v>136</v>
      </c>
      <c r="B58" s="95"/>
      <c r="C58" s="122" t="s">
        <v>45</v>
      </c>
      <c r="D58" s="108">
        <f t="shared" ref="D58:I58" si="13">SUM(D59:D67)</f>
        <v>15338304.884585328</v>
      </c>
      <c r="E58" s="108">
        <f t="shared" si="13"/>
        <v>15404685.862449881</v>
      </c>
      <c r="F58" s="108">
        <f t="shared" si="13"/>
        <v>16135463.266938888</v>
      </c>
      <c r="G58" s="108">
        <f t="shared" si="13"/>
        <v>16377149.788910003</v>
      </c>
      <c r="H58" s="108">
        <f t="shared" si="13"/>
        <v>17257503.005011991</v>
      </c>
      <c r="I58" s="108">
        <f t="shared" si="13"/>
        <v>17713318.885306112</v>
      </c>
      <c r="J58" s="108">
        <f>J59+J60+J61+J62+J63+J64+J67</f>
        <v>18158314.279370885</v>
      </c>
      <c r="K58" s="108">
        <v>18616336.172256369</v>
      </c>
      <c r="L58" s="108">
        <f>L59+L60+L61+L62+L63+L64+L67</f>
        <v>21910773.743441228</v>
      </c>
      <c r="M58" s="108">
        <f>M59+M60+M61+M62+M63+M64+M67</f>
        <v>21793572.604247972</v>
      </c>
      <c r="N58" s="108">
        <f>N59+N60+N61+N62+N63+N64+N67</f>
        <v>21784968.615684379</v>
      </c>
      <c r="O58" s="2"/>
      <c r="P58" s="2"/>
      <c r="Q58" s="2"/>
      <c r="R58" s="2"/>
      <c r="T58" s="2"/>
    </row>
    <row r="59" spans="1:20" x14ac:dyDescent="0.25">
      <c r="A59" s="12" t="s">
        <v>69</v>
      </c>
      <c r="B59" s="12"/>
      <c r="C59" s="17"/>
      <c r="D59" s="7">
        <v>2425253.3404536541</v>
      </c>
      <c r="E59" s="7">
        <v>2520387.7089148359</v>
      </c>
      <c r="F59" s="7">
        <v>2667132.7690635622</v>
      </c>
      <c r="G59" s="7">
        <v>2391292.8307052879</v>
      </c>
      <c r="H59" s="7">
        <v>2553945.4535587914</v>
      </c>
      <c r="I59" s="7">
        <v>2741666.8155227597</v>
      </c>
      <c r="J59" s="7">
        <v>2728638.6914708922</v>
      </c>
      <c r="K59" s="7">
        <v>2735411.3263192503</v>
      </c>
      <c r="L59" s="7">
        <v>3669487.1087174374</v>
      </c>
      <c r="M59" s="7">
        <v>3654369.5204276238</v>
      </c>
      <c r="N59" s="7">
        <v>3342238.9331957651</v>
      </c>
    </row>
    <row r="60" spans="1:20" x14ac:dyDescent="0.25">
      <c r="A60" s="12" t="s">
        <v>70</v>
      </c>
      <c r="B60" s="12"/>
      <c r="C60" s="17"/>
      <c r="D60" s="7">
        <v>3781168.86075335</v>
      </c>
      <c r="E60" s="7">
        <v>4275267.4064993197</v>
      </c>
      <c r="F60" s="7">
        <v>4767712.5369992303</v>
      </c>
      <c r="G60" s="7">
        <v>5617277.8474139404</v>
      </c>
      <c r="H60" s="7">
        <v>6427727.2695421297</v>
      </c>
      <c r="I60" s="7">
        <v>6026743.2478973195</v>
      </c>
      <c r="J60" s="7">
        <v>5942728.8386173295</v>
      </c>
      <c r="K60" s="7">
        <v>6322738.8511752943</v>
      </c>
      <c r="L60" s="7">
        <v>8278065.9263626598</v>
      </c>
      <c r="M60" s="7">
        <v>7937246.1644620597</v>
      </c>
      <c r="N60" s="7">
        <v>7851686.5980386809</v>
      </c>
      <c r="O60" s="57"/>
    </row>
    <row r="61" spans="1:20" x14ac:dyDescent="0.25">
      <c r="A61" s="12" t="s">
        <v>71</v>
      </c>
      <c r="B61" s="12"/>
      <c r="C61" s="17"/>
      <c r="D61" s="7">
        <v>7454321.5880035702</v>
      </c>
      <c r="E61" s="7">
        <v>7032145.87231634</v>
      </c>
      <c r="F61" s="7">
        <v>6890117.9548283601</v>
      </c>
      <c r="G61" s="7">
        <v>6701685.9662899999</v>
      </c>
      <c r="H61" s="7">
        <v>6560970.2611386701</v>
      </c>
      <c r="I61" s="7">
        <v>6994097.0296749081</v>
      </c>
      <c r="J61" s="7">
        <v>7401100.9575493298</v>
      </c>
      <c r="K61" s="7">
        <v>7554087.2907137368</v>
      </c>
      <c r="L61" s="7">
        <v>8435091.48275741</v>
      </c>
      <c r="M61" s="7">
        <v>8679733.6111800391</v>
      </c>
      <c r="N61" s="7">
        <v>8780494.9941347875</v>
      </c>
      <c r="O61" s="57"/>
    </row>
    <row r="62" spans="1:20" x14ac:dyDescent="0.25">
      <c r="A62" s="12" t="s">
        <v>72</v>
      </c>
      <c r="B62" s="12"/>
      <c r="C62" s="17"/>
      <c r="D62" s="7">
        <v>855151.43139977939</v>
      </c>
      <c r="E62" s="7">
        <v>713304.91900629154</v>
      </c>
      <c r="F62" s="7">
        <v>920196.58679662272</v>
      </c>
      <c r="G62" s="7">
        <v>740723.701436667</v>
      </c>
      <c r="H62" s="7">
        <v>758937.41261607083</v>
      </c>
      <c r="I62" s="7">
        <v>701415.76807501947</v>
      </c>
      <c r="J62" s="7">
        <v>652402.80072000017</v>
      </c>
      <c r="K62" s="7">
        <v>600547.81560533517</v>
      </c>
      <c r="L62" s="7">
        <v>491081.67990225693</v>
      </c>
      <c r="M62" s="7">
        <v>388138.75463570212</v>
      </c>
      <c r="N62" s="7">
        <v>355803.85661463981</v>
      </c>
      <c r="O62" s="57"/>
    </row>
    <row r="63" spans="1:20" x14ac:dyDescent="0.25">
      <c r="A63" s="12" t="s">
        <v>73</v>
      </c>
      <c r="B63" s="12"/>
      <c r="C63" s="17"/>
      <c r="D63" s="7">
        <v>248421.406025907</v>
      </c>
      <c r="E63" s="7">
        <v>277623.85634779168</v>
      </c>
      <c r="F63" s="7">
        <v>284932.79609657882</v>
      </c>
      <c r="G63" s="7">
        <v>307617.92471410631</v>
      </c>
      <c r="H63" s="7">
        <v>298494.76783966069</v>
      </c>
      <c r="I63" s="7">
        <v>357041.2428174403</v>
      </c>
      <c r="J63" s="7">
        <v>348753.49469666672</v>
      </c>
      <c r="K63" s="7">
        <v>237637.63909652596</v>
      </c>
      <c r="L63" s="7">
        <v>183699.96465350149</v>
      </c>
      <c r="M63" s="7">
        <v>155556.19564254489</v>
      </c>
      <c r="N63" s="7">
        <v>119876.4804598742</v>
      </c>
      <c r="O63" s="57"/>
    </row>
    <row r="64" spans="1:20" x14ac:dyDescent="0.25">
      <c r="A64" s="12" t="s">
        <v>74</v>
      </c>
      <c r="B64" s="12"/>
      <c r="C64" s="17"/>
      <c r="D64" s="7">
        <v>273350.43256536667</v>
      </c>
      <c r="E64" s="7">
        <v>258519.43628349999</v>
      </c>
      <c r="F64" s="7">
        <v>267444.06754976691</v>
      </c>
      <c r="G64" s="7">
        <v>266562.67632533167</v>
      </c>
      <c r="H64" s="7">
        <v>278855.20778333338</v>
      </c>
      <c r="I64" s="7">
        <v>383491.29933745146</v>
      </c>
      <c r="J64" s="7">
        <v>472862.66844731895</v>
      </c>
      <c r="K64" s="7">
        <v>526530.64348409278</v>
      </c>
      <c r="L64" s="7">
        <v>385799.22362470091</v>
      </c>
      <c r="M64" s="7">
        <v>448467.14403333329</v>
      </c>
      <c r="N64" s="7">
        <v>627580.63145481609</v>
      </c>
    </row>
    <row r="65" spans="1:14" x14ac:dyDescent="0.25">
      <c r="A65" s="12" t="s">
        <v>182</v>
      </c>
      <c r="B65" s="12"/>
      <c r="C65" s="17"/>
      <c r="D65" s="7"/>
      <c r="E65" s="7"/>
      <c r="F65" s="7"/>
      <c r="G65" s="7"/>
      <c r="H65" s="7"/>
      <c r="I65" s="7"/>
      <c r="J65" s="7">
        <v>459797.96543065232</v>
      </c>
      <c r="K65" s="7">
        <v>518481.08316742611</v>
      </c>
      <c r="L65" s="7">
        <v>373665.66062470095</v>
      </c>
      <c r="M65" s="7">
        <v>438874.66200000001</v>
      </c>
      <c r="N65" s="7">
        <v>500286.89647148317</v>
      </c>
    </row>
    <row r="66" spans="1:14" x14ac:dyDescent="0.25">
      <c r="A66" s="12" t="s">
        <v>183</v>
      </c>
      <c r="B66" s="12"/>
      <c r="C66" s="17"/>
      <c r="D66" s="7"/>
      <c r="E66" s="7"/>
      <c r="F66" s="7"/>
      <c r="G66" s="7"/>
      <c r="H66" s="7"/>
      <c r="I66" s="7"/>
      <c r="J66" s="7">
        <f>J64-J65</f>
        <v>13064.703016666637</v>
      </c>
      <c r="K66" s="7">
        <v>8049.5603166666697</v>
      </c>
      <c r="L66" s="7">
        <v>12133.562999999966</v>
      </c>
      <c r="M66" s="7">
        <v>9592.4820333332755</v>
      </c>
      <c r="N66" s="7">
        <v>127293.73498333292</v>
      </c>
    </row>
    <row r="67" spans="1:14" x14ac:dyDescent="0.25">
      <c r="A67" s="12" t="s">
        <v>75</v>
      </c>
      <c r="B67" s="12"/>
      <c r="C67" s="17"/>
      <c r="D67" s="7">
        <v>300637.82538369996</v>
      </c>
      <c r="E67" s="7">
        <v>327436.66308179998</v>
      </c>
      <c r="F67" s="7">
        <v>337926.55560476746</v>
      </c>
      <c r="G67" s="7">
        <v>351988.84202466835</v>
      </c>
      <c r="H67" s="7">
        <v>378572.63253333332</v>
      </c>
      <c r="I67" s="7">
        <v>508863.48198121577</v>
      </c>
      <c r="J67" s="7">
        <v>611826.827869348</v>
      </c>
      <c r="K67" s="7">
        <v>639382.60586213379</v>
      </c>
      <c r="L67" s="7">
        <v>467548.35742325708</v>
      </c>
      <c r="M67" s="7">
        <v>530061.21386666666</v>
      </c>
      <c r="N67" s="7">
        <v>707287.12178581604</v>
      </c>
    </row>
    <row r="68" spans="1:14" x14ac:dyDescent="0.25">
      <c r="A68" s="12" t="s">
        <v>184</v>
      </c>
      <c r="B68" s="12"/>
      <c r="C68" s="17"/>
      <c r="D68" s="13"/>
      <c r="E68" s="13"/>
      <c r="F68" s="13"/>
      <c r="G68" s="13"/>
      <c r="H68" s="13"/>
      <c r="I68" s="13"/>
      <c r="J68" s="7">
        <f>J67-J69</f>
        <v>599721.827869348</v>
      </c>
      <c r="K68" s="7">
        <v>633549.38031213381</v>
      </c>
      <c r="L68" s="7">
        <v>457431.07344325708</v>
      </c>
      <c r="M68" s="7">
        <v>523468.28099999996</v>
      </c>
      <c r="N68" s="7">
        <v>616323.58593581605</v>
      </c>
    </row>
    <row r="69" spans="1:14" x14ac:dyDescent="0.25">
      <c r="A69" s="12" t="s">
        <v>185</v>
      </c>
      <c r="B69" s="12"/>
      <c r="C69" s="17"/>
      <c r="D69" s="13"/>
      <c r="E69" s="13"/>
      <c r="F69" s="13"/>
      <c r="G69" s="13"/>
      <c r="H69" s="13"/>
      <c r="I69" s="13"/>
      <c r="J69" s="7">
        <v>12105</v>
      </c>
      <c r="K69" s="7">
        <v>5833.2255500000001</v>
      </c>
      <c r="L69" s="7">
        <v>10117.28398</v>
      </c>
      <c r="M69" s="7">
        <v>6592.9328666666697</v>
      </c>
      <c r="N69" s="7">
        <v>90963.53585</v>
      </c>
    </row>
    <row r="70" spans="1:14" x14ac:dyDescent="0.25">
      <c r="A70" s="19"/>
      <c r="B70" s="19"/>
      <c r="C70" s="17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</row>
    <row r="71" spans="1:14" x14ac:dyDescent="0.25">
      <c r="A71" s="95" t="s">
        <v>155</v>
      </c>
      <c r="B71" s="95"/>
      <c r="C71" s="122" t="s">
        <v>45</v>
      </c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</row>
    <row r="72" spans="1:14" x14ac:dyDescent="0.25">
      <c r="A72" s="7" t="s">
        <v>181</v>
      </c>
      <c r="B72" s="13"/>
      <c r="C72" s="32"/>
      <c r="D72" s="7">
        <v>1587790.9421077336</v>
      </c>
      <c r="E72" s="7">
        <v>1680812.0167582999</v>
      </c>
      <c r="F72" s="7">
        <v>2575193.07650556</v>
      </c>
      <c r="G72" s="7">
        <v>2673419.1199500668</v>
      </c>
      <c r="H72" s="7">
        <v>3300824.4665333331</v>
      </c>
      <c r="I72" s="7">
        <v>1621995.9989500011</v>
      </c>
      <c r="J72" s="13"/>
      <c r="K72" s="13"/>
      <c r="L72" s="7">
        <v>1538329.9021092728</v>
      </c>
      <c r="M72" s="7">
        <v>1646322.7013457306</v>
      </c>
      <c r="N72" s="7">
        <v>1300330.5641091608</v>
      </c>
    </row>
    <row r="73" spans="1:14" x14ac:dyDescent="0.25">
      <c r="A73" s="7" t="s">
        <v>180</v>
      </c>
      <c r="B73" s="12"/>
      <c r="C73" s="17"/>
      <c r="D73" s="7"/>
      <c r="E73" s="7"/>
      <c r="F73" s="7"/>
      <c r="G73" s="7"/>
      <c r="H73" s="7"/>
      <c r="I73" s="7"/>
      <c r="J73" s="7">
        <v>496729.01998342201</v>
      </c>
      <c r="K73" s="7">
        <v>384438.98954999965</v>
      </c>
      <c r="L73" s="7">
        <v>1526196.3391092729</v>
      </c>
      <c r="M73" s="7">
        <v>1636730.2193123973</v>
      </c>
      <c r="N73" s="7">
        <v>1173036.8291258279</v>
      </c>
    </row>
    <row r="74" spans="1:14" x14ac:dyDescent="0.25">
      <c r="A74" s="7"/>
      <c r="B74" s="12"/>
      <c r="C74" s="1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</row>
    <row r="75" spans="1:14" x14ac:dyDescent="0.25">
      <c r="A75" s="95" t="s">
        <v>179</v>
      </c>
      <c r="B75" s="95"/>
      <c r="C75" s="122" t="s">
        <v>45</v>
      </c>
      <c r="D75" s="95">
        <f>D58-D72</f>
        <v>13750513.942477595</v>
      </c>
      <c r="E75" s="95">
        <f>E58-E72</f>
        <v>13723873.84569158</v>
      </c>
      <c r="F75" s="95">
        <f>F58-F72-F63</f>
        <v>13275337.394336749</v>
      </c>
      <c r="G75" s="95">
        <f>G58-G72-G63</f>
        <v>13396112.744245829</v>
      </c>
      <c r="H75" s="95">
        <f>H58-H72-H63</f>
        <v>13658183.770638997</v>
      </c>
      <c r="I75" s="95">
        <f>I58-I72-I63</f>
        <v>15734281.643538671</v>
      </c>
      <c r="J75" s="95">
        <f>J59+J60+J61+J62+J65+J68+J69-J73</f>
        <v>17299767.061674129</v>
      </c>
      <c r="K75" s="95">
        <f>K59+K60+K61+K62+K65+K68+K69-K73</f>
        <v>17986209.983293179</v>
      </c>
      <c r="L75" s="95">
        <f>SUM(L76:L77)</f>
        <v>20188743.876678437</v>
      </c>
      <c r="M75" s="95">
        <f>SUM(M76:M77)</f>
        <v>19991693.70657631</v>
      </c>
      <c r="N75" s="95">
        <f>N58-N72-N63</f>
        <v>20364761.571115345</v>
      </c>
    </row>
    <row r="76" spans="1:14" x14ac:dyDescent="0.25">
      <c r="A76" s="12" t="s">
        <v>77</v>
      </c>
      <c r="B76" s="12"/>
      <c r="C76" s="17"/>
      <c r="D76" s="7">
        <v>8336061.0078534</v>
      </c>
      <c r="E76" s="7">
        <v>8304116.0777313188</v>
      </c>
      <c r="F76" s="7">
        <v>8404127.4712164924</v>
      </c>
      <c r="G76" s="7">
        <v>8230277.1431140359</v>
      </c>
      <c r="H76" s="7">
        <v>8202366.1579023805</v>
      </c>
      <c r="I76" s="7">
        <v>9775880.0150844809</v>
      </c>
      <c r="J76" s="7">
        <v>10833531.183842421</v>
      </c>
      <c r="K76" s="7">
        <v>11319561.528455621</v>
      </c>
      <c r="L76" s="7">
        <v>12993267.293403218</v>
      </c>
      <c r="M76" s="7">
        <v>13048235.372981839</v>
      </c>
      <c r="N76" s="7">
        <v>13674280.493061386</v>
      </c>
    </row>
    <row r="77" spans="1:14" x14ac:dyDescent="0.25">
      <c r="A77" s="12" t="s">
        <v>78</v>
      </c>
      <c r="B77" s="12"/>
      <c r="C77" s="17"/>
      <c r="D77" s="7">
        <v>5414452.9346241904</v>
      </c>
      <c r="E77" s="7">
        <v>5419757.7679602597</v>
      </c>
      <c r="F77" s="7">
        <v>4871209.9233869193</v>
      </c>
      <c r="G77" s="7">
        <v>5165835.601136623</v>
      </c>
      <c r="H77" s="7">
        <v>5455817.6127366275</v>
      </c>
      <c r="I77" s="7">
        <v>5958401.6271257242</v>
      </c>
      <c r="J77" s="7">
        <v>6466235.8782074889</v>
      </c>
      <c r="K77" s="7">
        <v>6666648.4548375495</v>
      </c>
      <c r="L77" s="7">
        <v>7195476.5832752176</v>
      </c>
      <c r="M77" s="7">
        <v>6943458.3335944703</v>
      </c>
      <c r="N77" s="7">
        <v>6690481.0774606187</v>
      </c>
    </row>
    <row r="78" spans="1:14" x14ac:dyDescent="0.25">
      <c r="A78" s="21"/>
      <c r="B78" s="21"/>
      <c r="C78" s="17"/>
      <c r="D78" s="7"/>
      <c r="E78" s="7"/>
      <c r="F78" s="7"/>
      <c r="G78" s="7"/>
      <c r="H78" s="6"/>
      <c r="I78" s="6"/>
      <c r="J78" s="6"/>
      <c r="K78" s="6"/>
      <c r="L78" s="6"/>
      <c r="M78" s="6"/>
      <c r="N78" s="6"/>
    </row>
    <row r="79" spans="1:14" x14ac:dyDescent="0.25">
      <c r="A79" s="104" t="s">
        <v>55</v>
      </c>
      <c r="B79" s="104"/>
      <c r="C79" s="17"/>
      <c r="D79" s="7"/>
      <c r="E79" s="7"/>
      <c r="F79" s="7"/>
      <c r="G79" s="7"/>
      <c r="H79" s="6"/>
      <c r="I79" s="6"/>
      <c r="J79" s="6"/>
      <c r="K79" s="6"/>
      <c r="L79" s="6"/>
      <c r="M79" s="6"/>
      <c r="N79" s="6"/>
    </row>
    <row r="80" spans="1:14" x14ac:dyDescent="0.25">
      <c r="A80" s="12" t="s">
        <v>79</v>
      </c>
      <c r="B80" s="12"/>
      <c r="C80" s="40" t="s">
        <v>56</v>
      </c>
      <c r="D80" s="7">
        <v>101.37245987513653</v>
      </c>
      <c r="E80" s="7">
        <v>102.37288725459864</v>
      </c>
      <c r="F80" s="7">
        <v>105.46459355883083</v>
      </c>
      <c r="G80" s="7">
        <v>104.99332939192375</v>
      </c>
      <c r="H80" s="7">
        <v>111.60952837552145</v>
      </c>
      <c r="I80" s="7">
        <v>118.01254738675114</v>
      </c>
      <c r="J80" s="7">
        <v>124.31032789164693</v>
      </c>
      <c r="K80" s="7">
        <v>128.31646699308166</v>
      </c>
      <c r="L80" s="7">
        <v>151.18988252451524</v>
      </c>
      <c r="M80" s="7">
        <v>148.72372083541887</v>
      </c>
      <c r="N80" s="7">
        <v>146.34402391453492</v>
      </c>
    </row>
    <row r="81" spans="1:17" x14ac:dyDescent="0.25">
      <c r="A81" s="12" t="s">
        <v>80</v>
      </c>
      <c r="B81" s="12"/>
      <c r="C81" s="17"/>
      <c r="D81" s="7"/>
      <c r="E81" s="7">
        <v>110.42306965946904</v>
      </c>
      <c r="F81" s="7">
        <v>108.7065833166548</v>
      </c>
      <c r="G81" s="7">
        <v>110.71875059194549</v>
      </c>
      <c r="H81" s="7">
        <v>115.20641231578099</v>
      </c>
      <c r="I81" s="7">
        <v>129.83366688567079</v>
      </c>
      <c r="J81" s="7">
        <v>137.72116535068844</v>
      </c>
      <c r="K81" s="7">
        <v>143.16853879110633</v>
      </c>
      <c r="L81" s="7">
        <v>159.58160771864695</v>
      </c>
      <c r="M81" s="7">
        <v>155.82059159026616</v>
      </c>
      <c r="N81" s="7">
        <v>155.21709452144501</v>
      </c>
    </row>
    <row r="82" spans="1:17" x14ac:dyDescent="0.25">
      <c r="A82" s="21" t="s">
        <v>81</v>
      </c>
      <c r="B82" s="21"/>
      <c r="C82" s="17"/>
      <c r="D82" s="7"/>
      <c r="E82" s="6">
        <v>86.509343674936062</v>
      </c>
      <c r="F82" s="6">
        <v>90.003441858089786</v>
      </c>
      <c r="G82" s="6">
        <v>90.019207057832944</v>
      </c>
      <c r="H82" s="6">
        <v>92.736620037247874</v>
      </c>
      <c r="I82" s="6">
        <v>109.90667256460453</v>
      </c>
      <c r="J82" s="6">
        <v>119.42604564201984</v>
      </c>
      <c r="K82" s="6">
        <v>125.77240278211798</v>
      </c>
      <c r="L82" s="6">
        <v>144.08729274033465</v>
      </c>
      <c r="M82" s="6">
        <v>143.47990884243907</v>
      </c>
      <c r="N82" s="6">
        <v>147.41966852688691</v>
      </c>
    </row>
    <row r="83" spans="1:17" x14ac:dyDescent="0.25">
      <c r="A83" s="21" t="s">
        <v>82</v>
      </c>
      <c r="B83" s="21"/>
      <c r="C83" s="17"/>
      <c r="D83" s="7"/>
      <c r="E83" s="6">
        <v>191.5548216240712</v>
      </c>
      <c r="F83" s="6">
        <v>169.4616837922616</v>
      </c>
      <c r="G83" s="6">
        <v>174.73247428031414</v>
      </c>
      <c r="H83" s="6">
        <v>181.21997448142906</v>
      </c>
      <c r="I83" s="6">
        <v>184.80883305355584</v>
      </c>
      <c r="J83" s="6">
        <v>185.27293433106271</v>
      </c>
      <c r="K83" s="6">
        <v>187.11158559476215</v>
      </c>
      <c r="L83" s="6">
        <v>198.03640665135924</v>
      </c>
      <c r="M83" s="6">
        <v>185.86153471059524</v>
      </c>
      <c r="N83" s="6">
        <v>174.03054470246502</v>
      </c>
      <c r="O83" s="2"/>
    </row>
    <row r="84" spans="1:17" x14ac:dyDescent="0.25">
      <c r="A84" s="86"/>
      <c r="B84" s="85"/>
      <c r="C84" s="17"/>
      <c r="D84" s="7"/>
      <c r="E84" s="6"/>
      <c r="F84" s="6"/>
      <c r="G84" s="6"/>
      <c r="H84" s="6"/>
      <c r="I84" s="6"/>
      <c r="J84" s="6"/>
      <c r="K84" s="6"/>
      <c r="L84" s="6"/>
      <c r="M84" s="6"/>
      <c r="N84" s="6"/>
    </row>
    <row r="85" spans="1:17" x14ac:dyDescent="0.25">
      <c r="A85" s="95" t="s">
        <v>204</v>
      </c>
      <c r="B85" s="95"/>
      <c r="C85" s="122" t="s">
        <v>45</v>
      </c>
      <c r="D85" s="95"/>
      <c r="E85" s="119"/>
      <c r="F85" s="119"/>
      <c r="G85" s="7">
        <v>1009931.189416667</v>
      </c>
      <c r="H85" s="7">
        <v>1199924.7787500001</v>
      </c>
      <c r="I85" s="7">
        <v>1786160.5618666671</v>
      </c>
      <c r="J85" s="7">
        <v>2342427.8260000004</v>
      </c>
      <c r="K85" s="7">
        <v>2465462.9850000003</v>
      </c>
      <c r="L85" s="7">
        <v>2285471.9069933333</v>
      </c>
      <c r="M85" s="7">
        <v>2272778.264</v>
      </c>
      <c r="N85" s="7">
        <v>2260233.2760000001</v>
      </c>
    </row>
    <row r="86" spans="1:17" x14ac:dyDescent="0.25">
      <c r="A86" s="86"/>
      <c r="B86" s="85"/>
      <c r="C86" s="17"/>
      <c r="D86" s="7"/>
      <c r="E86" s="7"/>
      <c r="F86" s="7"/>
      <c r="G86" s="6"/>
      <c r="H86" s="6"/>
      <c r="I86" s="6"/>
      <c r="J86" s="6"/>
      <c r="K86" s="6"/>
      <c r="L86" s="6"/>
      <c r="M86" s="6"/>
      <c r="N86" s="6"/>
    </row>
    <row r="87" spans="1:17" x14ac:dyDescent="0.25">
      <c r="A87" s="101" t="s">
        <v>48</v>
      </c>
      <c r="B87" s="101"/>
      <c r="C87" s="117"/>
      <c r="D87" s="120"/>
      <c r="E87" s="120"/>
      <c r="F87" s="120"/>
      <c r="G87" s="120"/>
      <c r="H87" s="120"/>
      <c r="I87" s="120"/>
      <c r="J87" s="120"/>
      <c r="K87" s="120"/>
      <c r="L87" s="120"/>
      <c r="M87" s="120"/>
      <c r="N87" s="120"/>
    </row>
    <row r="88" spans="1:17" x14ac:dyDescent="0.25">
      <c r="A88" s="95" t="s">
        <v>131</v>
      </c>
      <c r="B88" s="95"/>
      <c r="C88" s="122" t="s">
        <v>46</v>
      </c>
      <c r="D88" s="108">
        <f t="shared" ref="D88:K88" si="14">D89+D90+D91</f>
        <v>25406738.411804304</v>
      </c>
      <c r="E88" s="108">
        <f t="shared" si="14"/>
        <v>25986049.716722474</v>
      </c>
      <c r="F88" s="108">
        <f t="shared" si="14"/>
        <v>24967617.648191843</v>
      </c>
      <c r="G88" s="108">
        <f t="shared" si="14"/>
        <v>24570433.130621608</v>
      </c>
      <c r="H88" s="108">
        <f t="shared" si="14"/>
        <v>23457251.999000002</v>
      </c>
      <c r="I88" s="108">
        <f t="shared" si="14"/>
        <v>22464212.922835786</v>
      </c>
      <c r="J88" s="108">
        <f t="shared" si="14"/>
        <v>20466081.119631834</v>
      </c>
      <c r="K88" s="108">
        <f t="shared" si="14"/>
        <v>17838684.594970003</v>
      </c>
      <c r="L88" s="108">
        <v>14523206.00599437</v>
      </c>
      <c r="M88" s="108">
        <f>M89+M90+M91</f>
        <v>12031026.956399998</v>
      </c>
      <c r="N88" s="108">
        <f>N89+N90+N91</f>
        <v>11425869.51994</v>
      </c>
      <c r="P88" s="177"/>
      <c r="Q88" s="2"/>
    </row>
    <row r="89" spans="1:17" x14ac:dyDescent="0.25">
      <c r="A89" s="12" t="s">
        <v>83</v>
      </c>
      <c r="B89" s="12"/>
      <c r="C89" s="17"/>
      <c r="D89" s="20">
        <v>24601535.412804302</v>
      </c>
      <c r="E89" s="20">
        <v>24963182.875722475</v>
      </c>
      <c r="F89" s="20">
        <v>24050688.26419184</v>
      </c>
      <c r="G89" s="20">
        <v>23601937.998999998</v>
      </c>
      <c r="H89" s="20">
        <v>22506603.182999998</v>
      </c>
      <c r="I89" s="20">
        <v>21104514.508000001</v>
      </c>
      <c r="J89" s="20">
        <v>19020662.07</v>
      </c>
      <c r="K89" s="20">
        <v>16691065.904970001</v>
      </c>
      <c r="L89" s="20">
        <v>13910256.048994372</v>
      </c>
      <c r="M89" s="20">
        <v>11425701.259399999</v>
      </c>
      <c r="N89" s="20">
        <v>10484853.12094</v>
      </c>
    </row>
    <row r="90" spans="1:17" x14ac:dyDescent="0.25">
      <c r="A90" s="12" t="s">
        <v>84</v>
      </c>
      <c r="B90" s="12"/>
      <c r="C90" s="17"/>
      <c r="D90" s="7">
        <v>427970.11299999995</v>
      </c>
      <c r="E90" s="7">
        <v>613710.07700000005</v>
      </c>
      <c r="F90" s="7">
        <v>514240.46600000007</v>
      </c>
      <c r="G90" s="7">
        <v>562339.12599999993</v>
      </c>
      <c r="H90" s="7">
        <v>541700.13500000001</v>
      </c>
      <c r="I90" s="7">
        <v>710434.85900000005</v>
      </c>
      <c r="J90" s="7">
        <v>722795.66300000018</v>
      </c>
      <c r="K90" s="7">
        <v>599577.2281712062</v>
      </c>
      <c r="L90" s="7">
        <v>348572.73312569852</v>
      </c>
      <c r="M90" s="7">
        <v>345269.65038781834</v>
      </c>
      <c r="N90" s="7">
        <v>603245.12406860432</v>
      </c>
    </row>
    <row r="91" spans="1:17" x14ac:dyDescent="0.25">
      <c r="A91" s="12" t="s">
        <v>85</v>
      </c>
      <c r="B91" s="12"/>
      <c r="C91" s="17"/>
      <c r="D91" s="7">
        <v>377232.886</v>
      </c>
      <c r="E91" s="7">
        <v>409156.76400000002</v>
      </c>
      <c r="F91" s="7">
        <v>402688.91800000001</v>
      </c>
      <c r="G91" s="7">
        <v>406156.00562161102</v>
      </c>
      <c r="H91" s="7">
        <v>408948.68100000004</v>
      </c>
      <c r="I91" s="7">
        <v>649263.55583578499</v>
      </c>
      <c r="J91" s="7">
        <v>722623.38663183595</v>
      </c>
      <c r="K91" s="7">
        <v>548041.46182879398</v>
      </c>
      <c r="L91" s="7">
        <v>264377.22387430153</v>
      </c>
      <c r="M91" s="7">
        <v>260056.04661218158</v>
      </c>
      <c r="N91" s="7">
        <v>337771.2749313956</v>
      </c>
    </row>
    <row r="92" spans="1:17" x14ac:dyDescent="0.25">
      <c r="A92" s="21"/>
      <c r="B92" s="21"/>
      <c r="C92" s="17"/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</row>
    <row r="93" spans="1:17" x14ac:dyDescent="0.25">
      <c r="A93" s="21"/>
      <c r="B93" s="21"/>
      <c r="C93" s="17"/>
      <c r="D93" s="7"/>
      <c r="E93" s="7"/>
      <c r="F93" s="7"/>
      <c r="G93" s="6"/>
      <c r="H93" s="6"/>
      <c r="I93" s="6"/>
      <c r="J93" s="6"/>
      <c r="K93" s="6"/>
      <c r="L93" s="6"/>
      <c r="M93" s="6"/>
      <c r="N93" s="6"/>
    </row>
    <row r="94" spans="1:17" x14ac:dyDescent="0.25">
      <c r="A94" s="95" t="s">
        <v>59</v>
      </c>
      <c r="B94" s="95"/>
      <c r="C94" s="122" t="s">
        <v>46</v>
      </c>
      <c r="D94" s="7"/>
      <c r="E94" s="7"/>
      <c r="F94" s="7"/>
      <c r="G94" s="6"/>
      <c r="H94" s="6"/>
      <c r="I94" s="6"/>
      <c r="J94" s="6"/>
      <c r="K94" s="6"/>
      <c r="L94" s="6"/>
      <c r="M94" s="6"/>
      <c r="N94" s="6"/>
    </row>
    <row r="95" spans="1:17" x14ac:dyDescent="0.25">
      <c r="A95" s="7" t="s">
        <v>86</v>
      </c>
      <c r="B95" s="7"/>
      <c r="C95" s="17"/>
      <c r="D95" s="7">
        <v>995744.90899999999</v>
      </c>
      <c r="E95" s="7">
        <v>2384791.0559999999</v>
      </c>
      <c r="F95" s="7">
        <v>2862029.8823573003</v>
      </c>
      <c r="G95" s="7">
        <v>3062649.3110000002</v>
      </c>
      <c r="H95" s="7"/>
      <c r="I95" s="7"/>
      <c r="J95" s="7"/>
      <c r="K95" s="7"/>
      <c r="L95" s="7"/>
      <c r="M95" s="7"/>
      <c r="N95" s="7"/>
    </row>
    <row r="96" spans="1:17" x14ac:dyDescent="0.25">
      <c r="A96" s="7" t="s">
        <v>87</v>
      </c>
      <c r="B96" s="7"/>
      <c r="C96" s="17"/>
      <c r="D96" s="7"/>
      <c r="E96" s="7"/>
      <c r="F96" s="7"/>
      <c r="G96" s="20"/>
      <c r="H96" s="20">
        <v>2900115.2319999998</v>
      </c>
      <c r="I96" s="20">
        <v>1250076.3459999999</v>
      </c>
      <c r="J96" s="20">
        <v>846508.52799999993</v>
      </c>
      <c r="K96" s="20">
        <v>549841.74800000002</v>
      </c>
      <c r="L96" s="20">
        <v>1756524.2860443708</v>
      </c>
      <c r="M96" s="20">
        <v>1569783.4610000001</v>
      </c>
      <c r="N96" s="20">
        <v>1064768.0920000002</v>
      </c>
    </row>
    <row r="97" spans="1:17" x14ac:dyDescent="0.25">
      <c r="A97" s="21" t="s">
        <v>44</v>
      </c>
      <c r="B97" s="21"/>
      <c r="C97" s="17"/>
      <c r="D97" s="7"/>
      <c r="E97" s="7"/>
      <c r="F97" s="7"/>
      <c r="G97" s="6"/>
      <c r="H97" s="6"/>
      <c r="I97" s="6"/>
      <c r="J97" s="6"/>
      <c r="K97" s="6"/>
      <c r="L97" s="6"/>
      <c r="M97" s="6"/>
      <c r="N97" s="6"/>
    </row>
    <row r="98" spans="1:17" x14ac:dyDescent="0.25">
      <c r="A98" s="95" t="s">
        <v>156</v>
      </c>
      <c r="B98" s="95"/>
      <c r="C98" s="122" t="s">
        <v>46</v>
      </c>
      <c r="D98" s="108">
        <f>D88-D95</f>
        <v>24410993.502804302</v>
      </c>
      <c r="E98" s="108">
        <f>E88-E95</f>
        <v>23601258.660722472</v>
      </c>
      <c r="F98" s="108">
        <f>F88-F95</f>
        <v>22105587.765834544</v>
      </c>
      <c r="G98" s="108">
        <f>G88-G95</f>
        <v>21507783.819621608</v>
      </c>
      <c r="H98" s="108">
        <f>H88-H90-H96</f>
        <v>20015436.631999999</v>
      </c>
      <c r="I98" s="108">
        <f>I88-I90-I96</f>
        <v>20503701.717835784</v>
      </c>
      <c r="J98" s="108">
        <f>J88-J90-J96</f>
        <v>18896776.928631835</v>
      </c>
      <c r="K98" s="108">
        <f>K88-K90-K96</f>
        <v>16689265.618798796</v>
      </c>
      <c r="L98" s="108">
        <v>12418108.986824302</v>
      </c>
      <c r="M98" s="108">
        <f>M99+M100</f>
        <v>10115973.847012181</v>
      </c>
      <c r="N98" s="108">
        <f>N99+N100</f>
        <v>9757856.3040787391</v>
      </c>
    </row>
    <row r="99" spans="1:17" x14ac:dyDescent="0.25">
      <c r="A99" s="12" t="s">
        <v>57</v>
      </c>
      <c r="B99" s="12"/>
      <c r="C99" s="17"/>
      <c r="D99" s="7"/>
      <c r="E99" s="7"/>
      <c r="F99" s="7"/>
      <c r="G99" s="6"/>
      <c r="H99" s="7">
        <v>16915948.76144838</v>
      </c>
      <c r="I99" s="7">
        <v>17235708.978269771</v>
      </c>
      <c r="J99" s="7">
        <v>15738107.055700712</v>
      </c>
      <c r="K99" s="7">
        <v>13637850.207528748</v>
      </c>
      <c r="L99" s="7">
        <v>10184027.768551389</v>
      </c>
      <c r="M99" s="7">
        <v>7991206.1118067503</v>
      </c>
      <c r="N99" s="7">
        <v>7790900.5287632905</v>
      </c>
    </row>
    <row r="100" spans="1:17" x14ac:dyDescent="0.25">
      <c r="A100" s="12" t="s">
        <v>58</v>
      </c>
      <c r="B100" s="12"/>
      <c r="C100" s="17"/>
      <c r="D100" s="7"/>
      <c r="E100" s="7"/>
      <c r="F100" s="7"/>
      <c r="G100" s="6"/>
      <c r="H100" s="7">
        <v>3099487.8705516206</v>
      </c>
      <c r="I100" s="7">
        <v>3267992.7397302296</v>
      </c>
      <c r="J100" s="7">
        <v>3158669.8729311302</v>
      </c>
      <c r="K100" s="7">
        <v>3051415.411270041</v>
      </c>
      <c r="L100" s="7">
        <v>2234081.218272916</v>
      </c>
      <c r="M100" s="7">
        <v>2124767.7352054301</v>
      </c>
      <c r="N100" s="7">
        <v>1966955.7753154491</v>
      </c>
    </row>
    <row r="101" spans="1:17" x14ac:dyDescent="0.25">
      <c r="A101" s="21"/>
      <c r="B101" s="21"/>
      <c r="C101" s="17"/>
      <c r="D101" s="7"/>
      <c r="E101" s="7"/>
      <c r="F101" s="7"/>
      <c r="G101" s="6"/>
      <c r="H101" s="6"/>
      <c r="I101" s="6"/>
      <c r="J101" s="6"/>
      <c r="K101" s="6"/>
      <c r="L101" s="6"/>
      <c r="M101" s="6"/>
      <c r="N101" s="6"/>
    </row>
    <row r="102" spans="1:17" x14ac:dyDescent="0.25">
      <c r="A102" s="104" t="s">
        <v>60</v>
      </c>
      <c r="B102" s="104"/>
      <c r="C102" s="17"/>
      <c r="D102" s="7"/>
      <c r="E102" s="7"/>
      <c r="F102" s="7"/>
      <c r="G102" s="6"/>
      <c r="H102" s="6"/>
      <c r="I102" s="6"/>
      <c r="J102" s="6"/>
      <c r="K102" s="6"/>
      <c r="L102" s="6"/>
      <c r="M102" s="6"/>
      <c r="N102" s="6"/>
    </row>
    <row r="103" spans="1:17" x14ac:dyDescent="0.25">
      <c r="A103" s="12" t="s">
        <v>162</v>
      </c>
      <c r="B103" s="12"/>
      <c r="C103" s="40" t="s">
        <v>61</v>
      </c>
      <c r="D103" s="7">
        <v>170.6801496425206</v>
      </c>
      <c r="E103" s="7">
        <v>175.86144201493337</v>
      </c>
      <c r="F103" s="7">
        <v>166.12690990012743</v>
      </c>
      <c r="G103" s="7">
        <v>160.53557756299196</v>
      </c>
      <c r="H103" s="7">
        <v>154.37535001932812</v>
      </c>
      <c r="I103" s="7">
        <v>152.74352292984503</v>
      </c>
      <c r="J103" s="7">
        <v>142.85277921215263</v>
      </c>
      <c r="K103" s="7">
        <v>124.54619563515502</v>
      </c>
      <c r="L103" s="7">
        <v>101.06109236253245</v>
      </c>
      <c r="M103" s="7">
        <v>82.69238088364834</v>
      </c>
      <c r="N103" s="7">
        <v>77.179811275846575</v>
      </c>
    </row>
    <row r="104" spans="1:17" x14ac:dyDescent="0.25">
      <c r="A104" s="12" t="s">
        <v>88</v>
      </c>
      <c r="B104" s="12"/>
      <c r="C104" s="40" t="s">
        <v>61</v>
      </c>
      <c r="D104" s="7"/>
      <c r="E104" s="7"/>
      <c r="F104" s="7"/>
      <c r="G104" s="6"/>
      <c r="H104" s="7">
        <v>168.82966901233146</v>
      </c>
      <c r="I104" s="7">
        <v>169.18921620103544</v>
      </c>
      <c r="J104" s="7">
        <v>150.43475040474516</v>
      </c>
      <c r="K104" s="7">
        <v>132.84498370470988</v>
      </c>
      <c r="L104" s="7">
        <v>98.158746727775153</v>
      </c>
      <c r="M104" s="7">
        <v>78.846597616418009</v>
      </c>
      <c r="N104" s="7">
        <v>74.372886664438184</v>
      </c>
    </row>
    <row r="105" spans="1:17" x14ac:dyDescent="0.25">
      <c r="A105" s="21" t="s">
        <v>89</v>
      </c>
      <c r="B105" s="21"/>
      <c r="C105" s="17"/>
      <c r="D105" s="7"/>
      <c r="E105" s="7"/>
      <c r="F105" s="7"/>
      <c r="G105" s="6"/>
      <c r="H105" s="6">
        <v>191.25309485832179</v>
      </c>
      <c r="I105" s="6">
        <v>193.77482335815475</v>
      </c>
      <c r="J105" s="6">
        <v>173.49282146862063</v>
      </c>
      <c r="K105" s="6">
        <v>151.53106284829025</v>
      </c>
      <c r="L105" s="6">
        <v>112.93456505031385</v>
      </c>
      <c r="M105" s="6">
        <v>87.872228825464063</v>
      </c>
      <c r="N105" s="6">
        <v>83.992132094922368</v>
      </c>
    </row>
    <row r="106" spans="1:17" x14ac:dyDescent="0.25">
      <c r="A106" s="21" t="s">
        <v>90</v>
      </c>
      <c r="B106" s="21"/>
      <c r="C106" s="17"/>
      <c r="D106" s="7"/>
      <c r="E106" s="7"/>
      <c r="F106" s="7"/>
      <c r="G106" s="6"/>
      <c r="H106" s="6">
        <v>102.95232587973582</v>
      </c>
      <c r="I106" s="6">
        <v>101.3617346483537</v>
      </c>
      <c r="J106" s="6">
        <v>90.503354186841662</v>
      </c>
      <c r="K106" s="6">
        <v>85.643510345400912</v>
      </c>
      <c r="L106" s="6">
        <v>61.487159538871765</v>
      </c>
      <c r="M106" s="6">
        <v>56.875489589695519</v>
      </c>
      <c r="N106" s="6">
        <v>51.163792412029572</v>
      </c>
    </row>
    <row r="107" spans="1:17" x14ac:dyDescent="0.25">
      <c r="A107" s="21"/>
      <c r="B107" s="21"/>
      <c r="C107" s="17"/>
      <c r="D107" s="7"/>
      <c r="E107" s="7"/>
      <c r="F107" s="7"/>
      <c r="G107" s="6"/>
      <c r="H107" s="6"/>
      <c r="I107" s="6"/>
      <c r="J107" s="6"/>
      <c r="K107" s="6"/>
      <c r="L107" s="6"/>
      <c r="M107" s="6"/>
      <c r="N107" s="6"/>
    </row>
    <row r="108" spans="1:17" x14ac:dyDescent="0.25">
      <c r="A108" s="101" t="s">
        <v>47</v>
      </c>
      <c r="B108" s="101"/>
      <c r="C108" s="117"/>
      <c r="D108" s="120"/>
      <c r="E108" s="120"/>
      <c r="F108" s="120"/>
      <c r="G108" s="120"/>
      <c r="H108" s="120"/>
      <c r="I108" s="120"/>
      <c r="J108" s="120"/>
      <c r="K108" s="120"/>
      <c r="L108" s="120"/>
      <c r="M108" s="120"/>
      <c r="N108" s="120"/>
    </row>
    <row r="109" spans="1:17" x14ac:dyDescent="0.25">
      <c r="A109" s="95" t="s">
        <v>63</v>
      </c>
      <c r="B109" s="95"/>
      <c r="C109" s="122" t="s">
        <v>20</v>
      </c>
      <c r="D109" s="108">
        <f t="shared" ref="D109:K109" si="15">D110+D111</f>
        <v>3857896564.0766773</v>
      </c>
      <c r="E109" s="108">
        <f t="shared" si="15"/>
        <v>10398925144.025473</v>
      </c>
      <c r="F109" s="108">
        <f t="shared" si="15"/>
        <v>24015223913.469517</v>
      </c>
      <c r="G109" s="108">
        <f t="shared" si="15"/>
        <v>44529120391.968567</v>
      </c>
      <c r="H109" s="108">
        <f t="shared" si="15"/>
        <v>78411434347.051758</v>
      </c>
      <c r="I109" s="108">
        <f t="shared" si="15"/>
        <v>127838726204.50749</v>
      </c>
      <c r="J109" s="108">
        <f t="shared" si="15"/>
        <v>203511092479.86792</v>
      </c>
      <c r="K109" s="108">
        <f t="shared" si="15"/>
        <v>324195364648.66443</v>
      </c>
      <c r="L109" s="108">
        <v>432872303945.71411</v>
      </c>
      <c r="M109" s="108">
        <f>M110+M111</f>
        <v>579172319918.53967</v>
      </c>
      <c r="N109" s="108">
        <f>N110+N111</f>
        <v>757392917213.90637</v>
      </c>
      <c r="Q109" s="2"/>
    </row>
    <row r="110" spans="1:17" x14ac:dyDescent="0.25">
      <c r="A110" s="12" t="s">
        <v>91</v>
      </c>
      <c r="B110" s="12"/>
      <c r="C110" s="17"/>
      <c r="D110" s="7">
        <v>3839895543.1386528</v>
      </c>
      <c r="E110" s="7">
        <v>10321807282.12509</v>
      </c>
      <c r="F110" s="7">
        <v>23794317627.469517</v>
      </c>
      <c r="G110" s="7">
        <v>44096450672.937958</v>
      </c>
      <c r="H110" s="7">
        <v>76354160177.772186</v>
      </c>
      <c r="I110" s="7">
        <v>120580688263.70436</v>
      </c>
      <c r="J110" s="7">
        <v>186977341999.38239</v>
      </c>
      <c r="K110" s="7">
        <v>300121933938.6311</v>
      </c>
      <c r="L110" s="7">
        <v>407696280929.53345</v>
      </c>
      <c r="M110" s="7">
        <v>542593895500.43494</v>
      </c>
      <c r="N110" s="7">
        <v>698688090651.11597</v>
      </c>
    </row>
    <row r="111" spans="1:17" x14ac:dyDescent="0.25">
      <c r="A111" s="12" t="s">
        <v>92</v>
      </c>
      <c r="B111" s="12"/>
      <c r="C111" s="17"/>
      <c r="D111" s="7">
        <v>18001020.93802454</v>
      </c>
      <c r="E111" s="7">
        <v>77117861.900383607</v>
      </c>
      <c r="F111" s="7">
        <v>220906286</v>
      </c>
      <c r="G111" s="7">
        <v>432669719.03061247</v>
      </c>
      <c r="H111" s="7">
        <v>2057274169.2795739</v>
      </c>
      <c r="I111" s="7">
        <v>7258037940.803134</v>
      </c>
      <c r="J111" s="7">
        <v>16533750480.485529</v>
      </c>
      <c r="K111" s="7">
        <v>24073430710.033298</v>
      </c>
      <c r="L111" s="7">
        <v>25176023016.180679</v>
      </c>
      <c r="M111" s="7">
        <v>36578424418.104683</v>
      </c>
      <c r="N111" s="7">
        <v>58704826562.790421</v>
      </c>
    </row>
    <row r="112" spans="1:17" x14ac:dyDescent="0.25">
      <c r="A112" s="21"/>
      <c r="B112" s="21"/>
      <c r="C112" s="17"/>
      <c r="D112" s="7"/>
      <c r="E112" s="7"/>
      <c r="F112" s="7"/>
      <c r="G112" s="6"/>
      <c r="H112" s="6"/>
      <c r="I112" s="6"/>
      <c r="J112" s="6"/>
      <c r="K112" s="6"/>
      <c r="L112" s="6"/>
      <c r="M112" s="6"/>
      <c r="N112" s="6"/>
    </row>
    <row r="113" spans="1:16" x14ac:dyDescent="0.25">
      <c r="A113" s="95" t="s">
        <v>62</v>
      </c>
      <c r="B113" s="95"/>
      <c r="C113" s="122" t="s">
        <v>20</v>
      </c>
      <c r="D113" s="108">
        <v>706392060.17497206</v>
      </c>
      <c r="E113" s="108">
        <v>2121539454.75</v>
      </c>
      <c r="F113" s="108">
        <v>5112029376.1367207</v>
      </c>
      <c r="G113" s="108">
        <v>7986885601.4087105</v>
      </c>
      <c r="H113" s="108">
        <v>14936128051.035751</v>
      </c>
      <c r="I113" s="108">
        <v>10928188250.218174</v>
      </c>
      <c r="J113" s="108">
        <v>8879353575.5523205</v>
      </c>
      <c r="K113" s="108">
        <v>21359292931.40089</v>
      </c>
      <c r="L113" s="108">
        <v>34760765203.196503</v>
      </c>
      <c r="M113" s="108">
        <v>46340402842.988144</v>
      </c>
      <c r="N113" s="108">
        <v>62253890050.183769</v>
      </c>
    </row>
    <row r="114" spans="1:16" x14ac:dyDescent="0.25">
      <c r="A114" s="21"/>
      <c r="B114" s="21"/>
      <c r="C114" s="17"/>
      <c r="D114" s="7"/>
      <c r="E114" s="7"/>
      <c r="F114" s="7"/>
      <c r="G114" s="6"/>
      <c r="H114" s="6"/>
      <c r="I114" s="6"/>
      <c r="J114" s="6"/>
      <c r="K114" s="6"/>
      <c r="L114" s="6"/>
      <c r="M114" s="6"/>
      <c r="N114" s="6"/>
    </row>
    <row r="115" spans="1:16" x14ac:dyDescent="0.25">
      <c r="A115" s="95" t="s">
        <v>64</v>
      </c>
      <c r="B115" s="95"/>
      <c r="C115" s="122" t="s">
        <v>20</v>
      </c>
      <c r="D115" s="108">
        <f t="shared" ref="D115:K115" si="16">D110+D111-D113</f>
        <v>3151504503.9017053</v>
      </c>
      <c r="E115" s="108">
        <f t="shared" si="16"/>
        <v>8277385689.2754726</v>
      </c>
      <c r="F115" s="108">
        <f t="shared" si="16"/>
        <v>18903194537.332794</v>
      </c>
      <c r="G115" s="108">
        <f t="shared" si="16"/>
        <v>36542234790.55986</v>
      </c>
      <c r="H115" s="108">
        <f t="shared" si="16"/>
        <v>63475306296.016006</v>
      </c>
      <c r="I115" s="108">
        <f t="shared" si="16"/>
        <v>116910537954.28932</v>
      </c>
      <c r="J115" s="108">
        <f t="shared" si="16"/>
        <v>194631738904.31561</v>
      </c>
      <c r="K115" s="108">
        <f t="shared" si="16"/>
        <v>302836071717.26355</v>
      </c>
      <c r="L115" s="108">
        <v>398111538742.51758</v>
      </c>
      <c r="M115" s="108">
        <f>M116+M117</f>
        <v>532831917075.55072</v>
      </c>
      <c r="N115" s="108">
        <f>N116+N117</f>
        <v>695139027163.75244</v>
      </c>
    </row>
    <row r="116" spans="1:16" x14ac:dyDescent="0.25">
      <c r="A116" s="12" t="s">
        <v>57</v>
      </c>
      <c r="B116" s="12"/>
      <c r="C116" s="17"/>
      <c r="D116" s="7"/>
      <c r="E116" s="7">
        <v>5556145760.4144802</v>
      </c>
      <c r="F116" s="7">
        <v>13211329866.99296</v>
      </c>
      <c r="G116" s="8">
        <v>25850754777.70171</v>
      </c>
      <c r="H116" s="8">
        <v>43396684066.43914</v>
      </c>
      <c r="I116" s="8">
        <v>80698616644.84845</v>
      </c>
      <c r="J116" s="8">
        <v>138477002292.31598</v>
      </c>
      <c r="K116" s="8">
        <v>217678284777.03778</v>
      </c>
      <c r="L116" s="8">
        <v>295895386886.36353</v>
      </c>
      <c r="M116" s="8">
        <v>403846115773.1543</v>
      </c>
      <c r="N116" s="8">
        <v>517846050695.91449</v>
      </c>
    </row>
    <row r="117" spans="1:16" x14ac:dyDescent="0.25">
      <c r="A117" s="12" t="s">
        <v>58</v>
      </c>
      <c r="B117" s="12"/>
      <c r="C117" s="17"/>
      <c r="D117" s="7"/>
      <c r="E117" s="7">
        <v>2721239928.8609929</v>
      </c>
      <c r="F117" s="7">
        <v>5691864670.3398504</v>
      </c>
      <c r="G117" s="8">
        <v>10691480012.85816</v>
      </c>
      <c r="H117" s="8">
        <v>20078622229.726841</v>
      </c>
      <c r="I117" s="8">
        <v>36211921310.203522</v>
      </c>
      <c r="J117" s="8">
        <v>56154736611.828812</v>
      </c>
      <c r="K117" s="8">
        <v>85157786940.2258</v>
      </c>
      <c r="L117" s="8">
        <v>102216151856.15474</v>
      </c>
      <c r="M117" s="8">
        <v>128985801302.39642</v>
      </c>
      <c r="N117" s="8">
        <v>177292976467.83798</v>
      </c>
    </row>
    <row r="118" spans="1:16" x14ac:dyDescent="0.25">
      <c r="A118" s="21"/>
      <c r="B118" s="21"/>
      <c r="C118" s="17"/>
      <c r="D118" s="7"/>
      <c r="E118" s="7"/>
      <c r="F118" s="7"/>
      <c r="G118" s="6"/>
      <c r="H118" s="6"/>
      <c r="I118" s="6"/>
      <c r="J118" s="6"/>
      <c r="K118" s="6"/>
      <c r="L118" s="6"/>
      <c r="M118" s="6"/>
      <c r="N118" s="6"/>
    </row>
    <row r="119" spans="1:16" x14ac:dyDescent="0.25">
      <c r="A119" s="12" t="s">
        <v>93</v>
      </c>
      <c r="B119" s="12"/>
      <c r="C119" s="40" t="s">
        <v>20</v>
      </c>
      <c r="D119" s="7"/>
      <c r="E119" s="7"/>
      <c r="F119" s="7"/>
      <c r="G119" s="22" t="s">
        <v>42</v>
      </c>
      <c r="H119" s="7">
        <v>21039762194.995369</v>
      </c>
      <c r="I119" s="7">
        <v>22607207932.044731</v>
      </c>
      <c r="J119" s="7">
        <v>20781988690.307106</v>
      </c>
      <c r="K119" s="7">
        <v>25810941281.280472</v>
      </c>
      <c r="L119" s="7">
        <v>15306673127.372925</v>
      </c>
      <c r="M119" s="7">
        <v>39314506970.068169</v>
      </c>
      <c r="N119" s="7">
        <v>15375539880.017933</v>
      </c>
      <c r="P119" s="2"/>
    </row>
    <row r="120" spans="1:16" x14ac:dyDescent="0.25">
      <c r="A120" s="12" t="s">
        <v>233</v>
      </c>
      <c r="B120" s="12"/>
      <c r="C120" s="33"/>
      <c r="D120" s="7"/>
      <c r="E120" s="7"/>
      <c r="F120" s="7"/>
      <c r="G120" s="22" t="s">
        <v>42</v>
      </c>
      <c r="H120" s="7">
        <v>42435544101.170609</v>
      </c>
      <c r="I120" s="7">
        <v>94303330023.007263</v>
      </c>
      <c r="J120" s="7">
        <v>173849750213.83777</v>
      </c>
      <c r="K120" s="7">
        <v>277025130435.98279</v>
      </c>
      <c r="L120" s="7">
        <v>382804865615.14569</v>
      </c>
      <c r="M120" s="7">
        <v>493276941368.88318</v>
      </c>
      <c r="N120" s="7">
        <v>669633773318.7074</v>
      </c>
    </row>
    <row r="121" spans="1:16" x14ac:dyDescent="0.25">
      <c r="A121" s="12" t="s">
        <v>232</v>
      </c>
      <c r="B121" s="12"/>
      <c r="C121" s="33"/>
      <c r="D121" s="7"/>
      <c r="E121" s="7"/>
      <c r="F121" s="7"/>
      <c r="G121" s="22"/>
      <c r="H121" s="7"/>
      <c r="I121" s="7"/>
      <c r="J121" s="7"/>
      <c r="K121" s="7"/>
      <c r="L121" s="7"/>
      <c r="M121" s="7">
        <v>240468736.59961799</v>
      </c>
      <c r="N121" s="7">
        <v>10129713965.026054</v>
      </c>
    </row>
    <row r="122" spans="1:16" x14ac:dyDescent="0.25">
      <c r="A122" s="21"/>
      <c r="B122" s="21"/>
      <c r="C122" s="33"/>
      <c r="D122" s="7"/>
      <c r="E122" s="7"/>
      <c r="F122" s="7"/>
      <c r="G122" s="6"/>
      <c r="H122" s="6"/>
      <c r="I122" s="6"/>
      <c r="J122" s="6"/>
      <c r="K122" s="6"/>
      <c r="L122" s="6"/>
      <c r="M122" s="6"/>
      <c r="N122" s="6"/>
    </row>
    <row r="123" spans="1:16" x14ac:dyDescent="0.25">
      <c r="A123" s="12" t="s">
        <v>161</v>
      </c>
      <c r="B123" s="12"/>
      <c r="C123" s="40" t="s">
        <v>20</v>
      </c>
      <c r="D123" s="7"/>
      <c r="E123" s="7"/>
      <c r="F123" s="7"/>
      <c r="G123" s="22" t="s">
        <v>42</v>
      </c>
      <c r="H123" s="7">
        <v>59514767502.400002</v>
      </c>
      <c r="I123" s="7">
        <v>109339006458.94749</v>
      </c>
      <c r="J123" s="143">
        <v>178909532627.04761</v>
      </c>
      <c r="K123" s="143">
        <v>266778429548.57739</v>
      </c>
      <c r="L123" s="143">
        <v>353464469841.69568</v>
      </c>
      <c r="M123" s="143">
        <v>483882574890.89777</v>
      </c>
      <c r="N123" s="143">
        <v>638950971838.47449</v>
      </c>
    </row>
    <row r="124" spans="1:16" x14ac:dyDescent="0.25">
      <c r="A124" s="12" t="s">
        <v>94</v>
      </c>
      <c r="B124" s="12"/>
      <c r="C124" s="17"/>
      <c r="D124" s="7"/>
      <c r="E124" s="7"/>
      <c r="F124" s="7"/>
      <c r="G124" s="22" t="s">
        <v>42</v>
      </c>
      <c r="H124" s="7">
        <v>3960538792.7659798</v>
      </c>
      <c r="I124" s="7">
        <v>7571531494.9594698</v>
      </c>
      <c r="J124" s="143">
        <v>15722206277.097328</v>
      </c>
      <c r="K124" s="143">
        <v>36057642168.38868</v>
      </c>
      <c r="L124" s="143">
        <v>44647068900.821724</v>
      </c>
      <c r="M124" s="143">
        <v>48949342184.653168</v>
      </c>
      <c r="N124" s="143">
        <v>56188055325.277153</v>
      </c>
    </row>
    <row r="125" spans="1:16" x14ac:dyDescent="0.25">
      <c r="A125" s="12"/>
      <c r="B125" s="12"/>
      <c r="C125" s="17"/>
      <c r="D125" s="7"/>
      <c r="E125" s="7"/>
      <c r="F125" s="7"/>
      <c r="G125" s="22"/>
      <c r="H125" s="7"/>
      <c r="I125" s="7"/>
      <c r="J125" s="7"/>
      <c r="K125" s="7"/>
      <c r="L125" s="7"/>
      <c r="M125" s="7"/>
      <c r="N125" s="7"/>
    </row>
    <row r="126" spans="1:16" x14ac:dyDescent="0.25">
      <c r="A126" s="12" t="s">
        <v>160</v>
      </c>
      <c r="B126" s="12"/>
      <c r="C126" s="40" t="s">
        <v>20</v>
      </c>
      <c r="D126" s="7"/>
      <c r="E126" s="7"/>
      <c r="F126" s="7"/>
      <c r="G126" s="22"/>
      <c r="H126" s="7">
        <v>7129349669.5740795</v>
      </c>
      <c r="I126" s="7">
        <v>8938248690.7434998</v>
      </c>
      <c r="J126" s="7">
        <v>8849791369.4368935</v>
      </c>
      <c r="K126" s="7">
        <v>12604483507.804371</v>
      </c>
      <c r="L126" s="7">
        <v>10604044866.859459</v>
      </c>
      <c r="M126" s="7">
        <v>9537193473.0247974</v>
      </c>
      <c r="N126" s="7">
        <v>11285048154.561649</v>
      </c>
    </row>
    <row r="127" spans="1:16" x14ac:dyDescent="0.25">
      <c r="A127" s="12" t="s">
        <v>159</v>
      </c>
      <c r="B127" s="12"/>
      <c r="C127" s="17"/>
      <c r="D127" s="7"/>
      <c r="E127" s="7"/>
      <c r="F127" s="7"/>
      <c r="G127" s="22"/>
      <c r="H127" s="7">
        <v>56345956626.591904</v>
      </c>
      <c r="I127" s="7">
        <v>107972289263.30844</v>
      </c>
      <c r="J127" s="7">
        <v>185781947534.70801</v>
      </c>
      <c r="K127" s="7">
        <v>290231588209.45947</v>
      </c>
      <c r="L127" s="7">
        <v>387507493875.65771</v>
      </c>
      <c r="M127" s="7">
        <v>523294723602.52588</v>
      </c>
      <c r="N127" s="7">
        <v>683853979009.19055</v>
      </c>
    </row>
    <row r="128" spans="1:16" x14ac:dyDescent="0.25">
      <c r="A128" s="21"/>
      <c r="B128" s="21"/>
      <c r="C128" s="17"/>
      <c r="D128" s="7"/>
      <c r="E128" s="7"/>
      <c r="F128" s="7"/>
      <c r="G128" s="7"/>
      <c r="H128" s="7"/>
      <c r="I128" s="7"/>
      <c r="J128" s="7"/>
      <c r="K128" s="7"/>
      <c r="L128" s="7"/>
      <c r="M128" s="7"/>
      <c r="N128" s="7"/>
    </row>
    <row r="129" spans="1:17" x14ac:dyDescent="0.25">
      <c r="A129" s="95" t="s">
        <v>157</v>
      </c>
      <c r="B129" s="95"/>
      <c r="C129" s="122" t="s">
        <v>49</v>
      </c>
      <c r="D129" s="123"/>
      <c r="E129" s="124"/>
      <c r="F129" s="124">
        <v>0.30209491127905591</v>
      </c>
      <c r="G129" s="124">
        <v>0.53785788677461932</v>
      </c>
      <c r="H129" s="124">
        <v>0.85595596565749987</v>
      </c>
      <c r="I129" s="124">
        <v>1.3346804736938478</v>
      </c>
      <c r="J129" s="124">
        <v>1.9455505308459178</v>
      </c>
      <c r="K129" s="124">
        <v>2.9604950972910604</v>
      </c>
      <c r="L129" s="124">
        <v>3.7611537152717931</v>
      </c>
      <c r="M129" s="124">
        <v>4.8533554413344149</v>
      </c>
      <c r="N129" s="124">
        <v>6.0968703591484985</v>
      </c>
      <c r="O129" s="137"/>
      <c r="P129" s="137"/>
    </row>
    <row r="130" spans="1:17" x14ac:dyDescent="0.25">
      <c r="A130" s="12" t="s">
        <v>77</v>
      </c>
      <c r="B130" s="12"/>
      <c r="C130" s="17"/>
      <c r="D130" s="7"/>
      <c r="E130" s="30"/>
      <c r="F130" s="47">
        <v>0.25936757408288164</v>
      </c>
      <c r="G130" s="47">
        <v>0.60786776554902</v>
      </c>
      <c r="H130" s="47">
        <v>1.3030663754793157</v>
      </c>
      <c r="I130" s="47">
        <v>2.8451439732700115</v>
      </c>
      <c r="J130" s="47">
        <v>2.7677078232673171</v>
      </c>
      <c r="K130" s="47">
        <v>3.0314043709307001</v>
      </c>
      <c r="L130" s="47">
        <v>3.9924329988915397</v>
      </c>
      <c r="M130" s="47">
        <v>5.2492661195829067</v>
      </c>
      <c r="N130" s="47">
        <v>6.4416678328048294</v>
      </c>
    </row>
    <row r="131" spans="1:17" x14ac:dyDescent="0.25">
      <c r="A131" s="12" t="s">
        <v>166</v>
      </c>
      <c r="B131" s="12"/>
      <c r="C131" s="17"/>
      <c r="D131" s="7"/>
      <c r="E131" s="30"/>
      <c r="F131" s="47">
        <v>0.48911837584947671</v>
      </c>
      <c r="G131" s="47">
        <v>0.42070282875649828</v>
      </c>
      <c r="H131" s="47">
        <v>0.49147622442341432</v>
      </c>
      <c r="I131" s="47">
        <v>0.6113700921025258</v>
      </c>
      <c r="J131" s="47">
        <v>1.12295288082867</v>
      </c>
      <c r="K131" s="47">
        <v>2.7934655789655696</v>
      </c>
      <c r="L131" s="47">
        <v>3.2210094566169514</v>
      </c>
      <c r="M131" s="47">
        <v>3.9262129590247095</v>
      </c>
      <c r="N131" s="47">
        <v>5.2725507115114114</v>
      </c>
      <c r="Q131" s="137"/>
    </row>
    <row r="132" spans="1:17" x14ac:dyDescent="0.25">
      <c r="A132" s="12"/>
      <c r="B132" s="12"/>
      <c r="C132" s="17"/>
      <c r="D132" s="7"/>
      <c r="E132" s="30"/>
      <c r="F132" s="30"/>
      <c r="G132" s="30"/>
      <c r="H132" s="30"/>
      <c r="I132" s="30"/>
      <c r="J132" s="30"/>
      <c r="K132" s="30"/>
      <c r="L132" s="30"/>
      <c r="M132" s="30"/>
      <c r="N132" s="30"/>
    </row>
    <row r="133" spans="1:17" x14ac:dyDescent="0.25">
      <c r="A133" s="12" t="s">
        <v>236</v>
      </c>
      <c r="B133" s="12"/>
      <c r="C133" s="40" t="s">
        <v>49</v>
      </c>
      <c r="D133" s="7"/>
      <c r="E133" s="30"/>
      <c r="F133" s="30"/>
      <c r="G133" s="30"/>
      <c r="H133" s="93"/>
      <c r="I133" s="93"/>
      <c r="J133" s="93"/>
      <c r="K133" s="93"/>
      <c r="L133" s="93"/>
      <c r="M133" s="93">
        <v>0.40980011687468876</v>
      </c>
      <c r="N133" s="93">
        <v>0.15757305637154592</v>
      </c>
    </row>
    <row r="134" spans="1:17" x14ac:dyDescent="0.25">
      <c r="A134" s="12" t="s">
        <v>235</v>
      </c>
      <c r="B134" s="12"/>
      <c r="C134" s="17"/>
      <c r="D134" s="7"/>
      <c r="E134" s="30"/>
      <c r="F134" s="30"/>
      <c r="G134" s="30"/>
      <c r="H134" s="30"/>
      <c r="I134" s="30"/>
      <c r="J134" s="30"/>
      <c r="K134" s="30"/>
      <c r="L134" s="30"/>
      <c r="M134" s="93">
        <v>4.8380314685148909</v>
      </c>
      <c r="N134" s="93">
        <v>6.3957611504432181</v>
      </c>
      <c r="O134" s="137"/>
      <c r="P134" s="137"/>
    </row>
    <row r="135" spans="1:17" x14ac:dyDescent="0.25">
      <c r="A135" s="12" t="s">
        <v>234</v>
      </c>
      <c r="B135" s="12"/>
      <c r="C135" s="17"/>
      <c r="D135" s="7"/>
      <c r="E135" s="30"/>
      <c r="F135" s="30"/>
      <c r="G135" s="30"/>
      <c r="H135" s="30"/>
      <c r="I135" s="30"/>
      <c r="J135" s="30"/>
      <c r="K135" s="30"/>
      <c r="L135" s="30"/>
      <c r="M135" s="93">
        <v>0.1793766404090901</v>
      </c>
      <c r="N135" s="93">
        <v>1.1088394365038559</v>
      </c>
    </row>
    <row r="136" spans="1:17" x14ac:dyDescent="0.25">
      <c r="A136" s="12"/>
      <c r="B136" s="12"/>
      <c r="C136" s="17"/>
      <c r="D136" s="7"/>
      <c r="E136" s="30"/>
      <c r="F136" s="30"/>
      <c r="G136" s="30"/>
      <c r="H136" s="30"/>
      <c r="I136" s="30"/>
      <c r="J136" s="30"/>
      <c r="K136" s="30"/>
      <c r="L136" s="30"/>
      <c r="M136" s="30"/>
      <c r="N136" s="30"/>
    </row>
    <row r="137" spans="1:17" x14ac:dyDescent="0.25">
      <c r="A137" s="12" t="s">
        <v>95</v>
      </c>
      <c r="B137" s="12"/>
      <c r="C137" s="40" t="s">
        <v>49</v>
      </c>
      <c r="D137" s="7"/>
      <c r="E137" s="30"/>
      <c r="F137" s="30"/>
      <c r="G137" s="30"/>
      <c r="H137" s="30">
        <v>0.88907603407348856</v>
      </c>
      <c r="I137" s="30">
        <v>1.356953605999188</v>
      </c>
      <c r="J137" s="30">
        <v>1.9034075502191166</v>
      </c>
      <c r="K137" s="30">
        <v>2.7385018332670352</v>
      </c>
      <c r="L137" s="30">
        <v>3.4917364945042415</v>
      </c>
      <c r="M137" s="30">
        <v>4.5894771600641144</v>
      </c>
      <c r="N137" s="30">
        <v>5.826521177377276</v>
      </c>
    </row>
    <row r="138" spans="1:17" x14ac:dyDescent="0.25">
      <c r="A138" s="12" t="s">
        <v>96</v>
      </c>
      <c r="B138" s="12"/>
      <c r="C138" s="17"/>
      <c r="D138" s="7"/>
      <c r="E138" s="30"/>
      <c r="F138" s="30"/>
      <c r="G138" s="30"/>
      <c r="H138" s="30">
        <v>0.54876465671071151</v>
      </c>
      <c r="I138" s="30">
        <v>1.0789373740070967</v>
      </c>
      <c r="J138" s="30">
        <v>2.6008276943816648</v>
      </c>
      <c r="K138" s="30">
        <v>7.3968672994804372</v>
      </c>
      <c r="L138" s="30">
        <v>9.6651229382217885</v>
      </c>
      <c r="M138" s="30">
        <v>11.244331743405535</v>
      </c>
      <c r="N138" s="30">
        <v>12.90730523290628</v>
      </c>
    </row>
    <row r="139" spans="1:17" x14ac:dyDescent="0.25">
      <c r="A139" s="21"/>
      <c r="B139" s="21"/>
      <c r="C139" s="17"/>
      <c r="D139" s="7"/>
      <c r="E139" s="7"/>
      <c r="F139" s="7"/>
      <c r="G139" s="6"/>
      <c r="H139" s="6"/>
      <c r="I139" s="7"/>
      <c r="J139" s="7"/>
      <c r="K139" s="7"/>
      <c r="L139" s="7"/>
      <c r="M139" s="7"/>
      <c r="N139" s="7"/>
    </row>
    <row r="140" spans="1:17" x14ac:dyDescent="0.25">
      <c r="A140" s="1"/>
      <c r="B140" s="1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</row>
  </sheetData>
  <mergeCells count="1">
    <mergeCell ref="A18:B18"/>
  </mergeCells>
  <hyperlinks>
    <hyperlink ref="A1" location="Inhoudstafel!A1" display="Naar inhoudstafel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55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32A8E0"/>
  </sheetPr>
  <dimension ref="A1:V48"/>
  <sheetViews>
    <sheetView showGridLines="0" zoomScale="75" zoomScaleNormal="75" workbookViewId="0">
      <pane xSplit="3" topLeftCell="D1" activePane="topRight" state="frozen"/>
      <selection pane="topRight" activeCell="U3" sqref="U3:U6"/>
    </sheetView>
  </sheetViews>
  <sheetFormatPr defaultRowHeight="15" x14ac:dyDescent="0.25"/>
  <cols>
    <col min="1" max="1" width="23.140625" customWidth="1"/>
    <col min="2" max="2" width="51.5703125" customWidth="1"/>
    <col min="3" max="3" width="14.28515625" bestFit="1" customWidth="1"/>
    <col min="4" max="5" width="10.42578125" bestFit="1" customWidth="1"/>
    <col min="6" max="6" width="11.7109375" bestFit="1" customWidth="1"/>
    <col min="7" max="19" width="12.5703125" bestFit="1" customWidth="1"/>
    <col min="20" max="20" width="10.42578125" bestFit="1" customWidth="1"/>
    <col min="21" max="21" width="13.7109375" bestFit="1" customWidth="1"/>
  </cols>
  <sheetData>
    <row r="1" spans="1:22" ht="27" customHeight="1" x14ac:dyDescent="0.3">
      <c r="A1" s="92" t="s">
        <v>163</v>
      </c>
      <c r="D1" s="43">
        <v>2007</v>
      </c>
      <c r="E1" s="43">
        <v>2008</v>
      </c>
      <c r="F1" s="43">
        <v>2009</v>
      </c>
      <c r="G1" s="43">
        <v>2010</v>
      </c>
      <c r="H1" s="43">
        <v>2011</v>
      </c>
      <c r="I1" s="43">
        <v>2012</v>
      </c>
      <c r="J1" s="43">
        <v>2013</v>
      </c>
      <c r="K1" s="43">
        <v>2014</v>
      </c>
      <c r="L1" s="43">
        <v>2015</v>
      </c>
      <c r="M1" s="43">
        <v>2016</v>
      </c>
      <c r="N1" s="43" t="s">
        <v>36</v>
      </c>
      <c r="O1" s="43" t="s">
        <v>178</v>
      </c>
      <c r="P1" s="43" t="s">
        <v>194</v>
      </c>
      <c r="Q1" s="43" t="s">
        <v>200</v>
      </c>
      <c r="R1" s="43" t="s">
        <v>206</v>
      </c>
      <c r="S1" s="43" t="s">
        <v>219</v>
      </c>
    </row>
    <row r="2" spans="1:22" ht="27" customHeight="1" x14ac:dyDescent="0.25"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</row>
    <row r="3" spans="1:22" x14ac:dyDescent="0.25">
      <c r="A3" s="101" t="s">
        <v>208</v>
      </c>
      <c r="B3" s="99"/>
      <c r="C3" s="100"/>
      <c r="D3" s="101">
        <f>SUM(D4:D6)</f>
        <v>479528</v>
      </c>
      <c r="E3" s="101">
        <f t="shared" ref="E3:S3" si="0">SUM(E4:E6)</f>
        <v>813728</v>
      </c>
      <c r="F3" s="101">
        <f t="shared" si="0"/>
        <v>1291579</v>
      </c>
      <c r="G3" s="101">
        <f t="shared" si="0"/>
        <v>1851944</v>
      </c>
      <c r="H3" s="101">
        <f t="shared" si="0"/>
        <v>2258689.9999999995</v>
      </c>
      <c r="I3" s="101">
        <f t="shared" si="0"/>
        <v>2625173</v>
      </c>
      <c r="J3" s="101">
        <f t="shared" si="0"/>
        <v>2769559.1276441435</v>
      </c>
      <c r="K3" s="101">
        <f t="shared" si="0"/>
        <v>2858256</v>
      </c>
      <c r="L3" s="101">
        <f t="shared" si="0"/>
        <v>2943533</v>
      </c>
      <c r="M3" s="101">
        <f t="shared" si="0"/>
        <v>3058175</v>
      </c>
      <c r="N3" s="101">
        <f t="shared" si="0"/>
        <v>3189776</v>
      </c>
      <c r="O3" s="101">
        <f t="shared" si="0"/>
        <v>3195773.9825969455</v>
      </c>
      <c r="P3" s="101">
        <f t="shared" si="0"/>
        <v>3280008.0002601594</v>
      </c>
      <c r="Q3" s="101">
        <f t="shared" si="0"/>
        <v>3339057.551017222</v>
      </c>
      <c r="R3" s="101">
        <f t="shared" si="0"/>
        <v>3403694.6608061753</v>
      </c>
      <c r="S3" s="101">
        <f t="shared" si="0"/>
        <v>3472295</v>
      </c>
      <c r="T3" s="2"/>
    </row>
    <row r="4" spans="1:22" x14ac:dyDescent="0.25">
      <c r="A4" s="12" t="s">
        <v>21</v>
      </c>
      <c r="B4" s="51"/>
      <c r="C4" s="53"/>
      <c r="D4" s="7">
        <v>409665</v>
      </c>
      <c r="E4" s="7">
        <v>618833</v>
      </c>
      <c r="F4" s="7">
        <v>757277</v>
      </c>
      <c r="G4" s="7">
        <v>866163</v>
      </c>
      <c r="H4" s="7">
        <v>917764.85322102555</v>
      </c>
      <c r="I4" s="7">
        <v>996526</v>
      </c>
      <c r="J4" s="7">
        <v>978821.12764414353</v>
      </c>
      <c r="K4" s="7">
        <v>703098</v>
      </c>
      <c r="L4" s="7">
        <v>566157</v>
      </c>
      <c r="M4" s="7">
        <v>560961</v>
      </c>
      <c r="N4" s="7">
        <v>567167</v>
      </c>
      <c r="O4" s="7">
        <v>613850.246095223</v>
      </c>
      <c r="P4" s="7">
        <v>598291.36177619302</v>
      </c>
      <c r="Q4" s="7">
        <v>635380.32158886129</v>
      </c>
      <c r="R4" s="7">
        <v>658586.34233848075</v>
      </c>
      <c r="S4" s="7">
        <v>758800</v>
      </c>
      <c r="T4" s="2"/>
    </row>
    <row r="5" spans="1:22" x14ac:dyDescent="0.25">
      <c r="A5" s="12" t="s">
        <v>22</v>
      </c>
      <c r="B5" s="51"/>
      <c r="C5" s="53"/>
      <c r="D5" s="7">
        <v>69863</v>
      </c>
      <c r="E5" s="7">
        <v>194895</v>
      </c>
      <c r="F5" s="7">
        <v>520807</v>
      </c>
      <c r="G5" s="7">
        <v>939468</v>
      </c>
      <c r="H5" s="7">
        <v>1262084.146778974</v>
      </c>
      <c r="I5" s="7">
        <v>1519443</v>
      </c>
      <c r="J5" s="7">
        <v>1614520</v>
      </c>
      <c r="K5" s="7">
        <v>1538458</v>
      </c>
      <c r="L5" s="7">
        <v>1640302</v>
      </c>
      <c r="M5" s="7">
        <v>1659756</v>
      </c>
      <c r="N5" s="7">
        <v>1683691</v>
      </c>
      <c r="O5" s="7">
        <v>1702063.6865625645</v>
      </c>
      <c r="P5" s="7">
        <v>1604188.0336328766</v>
      </c>
      <c r="Q5" s="7">
        <v>1586767.2093368431</v>
      </c>
      <c r="R5" s="7">
        <v>1586509.8182174303</v>
      </c>
      <c r="S5" s="7">
        <v>1584235</v>
      </c>
    </row>
    <row r="6" spans="1:22" x14ac:dyDescent="0.25">
      <c r="A6" s="12" t="s">
        <v>23</v>
      </c>
      <c r="B6" s="51"/>
      <c r="C6" s="53"/>
      <c r="D6" s="7">
        <v>0</v>
      </c>
      <c r="E6" s="7">
        <v>0</v>
      </c>
      <c r="F6" s="7">
        <v>13495</v>
      </c>
      <c r="G6" s="7">
        <v>46313</v>
      </c>
      <c r="H6" s="7">
        <v>78841</v>
      </c>
      <c r="I6" s="7">
        <v>109204</v>
      </c>
      <c r="J6" s="7">
        <v>176218</v>
      </c>
      <c r="K6" s="7">
        <v>616700</v>
      </c>
      <c r="L6" s="7">
        <v>737074</v>
      </c>
      <c r="M6" s="7">
        <v>837458</v>
      </c>
      <c r="N6" s="7">
        <v>938918</v>
      </c>
      <c r="O6" s="7">
        <v>879860.04993915802</v>
      </c>
      <c r="P6" s="7">
        <v>1077528.6048510899</v>
      </c>
      <c r="Q6" s="7">
        <v>1116910.0200915181</v>
      </c>
      <c r="R6" s="7">
        <v>1158598.5002502641</v>
      </c>
      <c r="S6" s="7">
        <v>1129260</v>
      </c>
    </row>
    <row r="7" spans="1:22" x14ac:dyDescent="0.25">
      <c r="A7" s="7"/>
      <c r="B7" s="81"/>
      <c r="C7" s="90"/>
    </row>
    <row r="8" spans="1:22" x14ac:dyDescent="0.25">
      <c r="A8" s="101" t="s">
        <v>168</v>
      </c>
      <c r="B8" s="99"/>
      <c r="C8" s="100"/>
      <c r="D8" s="101">
        <f>SUM(D9:D14)</f>
        <v>409665</v>
      </c>
      <c r="E8" s="101">
        <f t="shared" ref="E8:S8" si="1">SUM(E9:E14)</f>
        <v>618833</v>
      </c>
      <c r="F8" s="101">
        <f t="shared" si="1"/>
        <v>757277</v>
      </c>
      <c r="G8" s="101">
        <f t="shared" si="1"/>
        <v>866163</v>
      </c>
      <c r="H8" s="101">
        <f t="shared" si="1"/>
        <v>917764.85322102555</v>
      </c>
      <c r="I8" s="101">
        <f t="shared" si="1"/>
        <v>996526</v>
      </c>
      <c r="J8" s="101">
        <f t="shared" si="1"/>
        <v>978821.12764414353</v>
      </c>
      <c r="K8" s="101">
        <f t="shared" si="1"/>
        <v>703098</v>
      </c>
      <c r="L8" s="101">
        <f t="shared" si="1"/>
        <v>566157</v>
      </c>
      <c r="M8" s="101">
        <f t="shared" si="1"/>
        <v>560961</v>
      </c>
      <c r="N8" s="101">
        <f t="shared" si="1"/>
        <v>567167</v>
      </c>
      <c r="O8" s="101">
        <f t="shared" si="1"/>
        <v>613850.246095223</v>
      </c>
      <c r="P8" s="101">
        <f t="shared" si="1"/>
        <v>598291.36177619302</v>
      </c>
      <c r="Q8" s="101">
        <f t="shared" si="1"/>
        <v>635380.32158886129</v>
      </c>
      <c r="R8" s="101">
        <f t="shared" si="1"/>
        <v>658586.34233848075</v>
      </c>
      <c r="S8" s="101">
        <f t="shared" si="1"/>
        <v>758800</v>
      </c>
      <c r="T8" s="2"/>
    </row>
    <row r="9" spans="1:22" x14ac:dyDescent="0.25">
      <c r="A9" s="12" t="s">
        <v>25</v>
      </c>
      <c r="B9" s="51"/>
      <c r="C9" s="53"/>
      <c r="D9" s="7">
        <v>226329</v>
      </c>
      <c r="E9" s="7">
        <v>257458</v>
      </c>
      <c r="F9" s="7">
        <v>269377</v>
      </c>
      <c r="G9" s="7">
        <v>306369</v>
      </c>
      <c r="H9" s="7">
        <v>279586</v>
      </c>
      <c r="I9" s="7">
        <v>225737</v>
      </c>
      <c r="J9" s="7">
        <v>227167.03904266888</v>
      </c>
      <c r="K9" s="7">
        <v>121060</v>
      </c>
      <c r="L9" s="7">
        <v>93573</v>
      </c>
      <c r="M9" s="7">
        <v>68063</v>
      </c>
      <c r="N9" s="7">
        <v>50189</v>
      </c>
      <c r="O9" s="7">
        <v>82930.304345811703</v>
      </c>
      <c r="P9" s="7">
        <v>73397.102589726797</v>
      </c>
      <c r="Q9" s="7">
        <v>71615.919983381798</v>
      </c>
      <c r="R9" s="7">
        <v>58208.381936579797</v>
      </c>
      <c r="S9" s="7">
        <v>47306</v>
      </c>
      <c r="T9" s="2"/>
    </row>
    <row r="10" spans="1:22" x14ac:dyDescent="0.25">
      <c r="A10" s="12" t="s">
        <v>24</v>
      </c>
      <c r="B10" s="51"/>
      <c r="C10" s="53"/>
      <c r="D10" s="7">
        <v>2123</v>
      </c>
      <c r="E10" s="7">
        <v>7500</v>
      </c>
      <c r="F10" s="7">
        <v>6728</v>
      </c>
      <c r="G10" s="7">
        <v>3892</v>
      </c>
      <c r="H10" s="7">
        <v>2723</v>
      </c>
      <c r="I10" s="7">
        <v>27448</v>
      </c>
      <c r="J10" s="7">
        <v>29147</v>
      </c>
      <c r="K10" s="7">
        <v>33497</v>
      </c>
      <c r="L10" s="7">
        <v>16604</v>
      </c>
      <c r="M10" s="7">
        <v>48427</v>
      </c>
      <c r="N10" s="7">
        <v>34524</v>
      </c>
      <c r="O10" s="7">
        <v>5299.9825969452504</v>
      </c>
      <c r="P10" s="7">
        <v>29455.00026015922</v>
      </c>
      <c r="Q10" s="7">
        <v>72862.551017222533</v>
      </c>
      <c r="R10" s="7">
        <v>111099.66080617496</v>
      </c>
      <c r="S10" s="7">
        <v>228990</v>
      </c>
      <c r="T10" s="2"/>
      <c r="V10" s="57"/>
    </row>
    <row r="11" spans="1:22" x14ac:dyDescent="0.25">
      <c r="A11" s="12" t="s">
        <v>26</v>
      </c>
      <c r="B11" s="51"/>
      <c r="C11" s="53"/>
      <c r="D11" s="7">
        <v>170527</v>
      </c>
      <c r="E11" s="7">
        <v>330872</v>
      </c>
      <c r="F11" s="7">
        <v>421510</v>
      </c>
      <c r="G11" s="7">
        <v>450183</v>
      </c>
      <c r="H11" s="7">
        <v>480252.85322102549</v>
      </c>
      <c r="I11" s="7">
        <v>539161</v>
      </c>
      <c r="J11" s="7">
        <v>510964.08860147465</v>
      </c>
      <c r="K11" s="7">
        <v>347492</v>
      </c>
      <c r="L11" s="7">
        <v>283670</v>
      </c>
      <c r="M11" s="7">
        <v>265748</v>
      </c>
      <c r="N11" s="7">
        <v>313742</v>
      </c>
      <c r="O11" s="7">
        <v>372753.95915246604</v>
      </c>
      <c r="P11" s="7">
        <v>362590.25892630697</v>
      </c>
      <c r="Q11" s="7">
        <v>391383.85058825696</v>
      </c>
      <c r="R11" s="7">
        <v>403162.29959572601</v>
      </c>
      <c r="S11" s="7">
        <v>408445</v>
      </c>
      <c r="T11" s="2"/>
    </row>
    <row r="12" spans="1:22" x14ac:dyDescent="0.25">
      <c r="A12" s="12" t="s">
        <v>27</v>
      </c>
      <c r="B12" s="51"/>
      <c r="C12" s="53"/>
      <c r="D12" s="7">
        <v>10686</v>
      </c>
      <c r="E12" s="7">
        <v>23003</v>
      </c>
      <c r="F12" s="7">
        <v>53351</v>
      </c>
      <c r="G12" s="7">
        <v>100593</v>
      </c>
      <c r="H12" s="7">
        <v>144846</v>
      </c>
      <c r="I12" s="7">
        <v>197553</v>
      </c>
      <c r="J12" s="7">
        <v>207600</v>
      </c>
      <c r="K12" s="7">
        <v>198228</v>
      </c>
      <c r="L12" s="7">
        <v>171714</v>
      </c>
      <c r="M12" s="7">
        <v>178372</v>
      </c>
      <c r="N12" s="7">
        <v>168463</v>
      </c>
      <c r="O12" s="7">
        <v>152719</v>
      </c>
      <c r="P12" s="7">
        <v>132653</v>
      </c>
      <c r="Q12" s="7">
        <v>99384</v>
      </c>
      <c r="R12" s="7">
        <v>85983</v>
      </c>
      <c r="S12" s="7">
        <v>73961</v>
      </c>
      <c r="T12" s="2"/>
    </row>
    <row r="13" spans="1:22" x14ac:dyDescent="0.25">
      <c r="A13" s="12" t="s">
        <v>28</v>
      </c>
      <c r="B13" s="51"/>
      <c r="C13" s="53"/>
      <c r="D13" s="7">
        <v>0</v>
      </c>
      <c r="E13" s="7">
        <v>0</v>
      </c>
      <c r="F13" s="7">
        <v>6311</v>
      </c>
      <c r="G13" s="7">
        <v>5126</v>
      </c>
      <c r="H13" s="7">
        <v>10357</v>
      </c>
      <c r="I13" s="7">
        <v>6623</v>
      </c>
      <c r="J13" s="7">
        <v>3929</v>
      </c>
      <c r="K13" s="7">
        <v>2811</v>
      </c>
      <c r="L13" s="7">
        <v>590</v>
      </c>
      <c r="M13" s="7">
        <v>306</v>
      </c>
      <c r="N13" s="7">
        <v>224</v>
      </c>
      <c r="O13" s="7">
        <v>147</v>
      </c>
      <c r="P13" s="7">
        <v>141</v>
      </c>
      <c r="Q13" s="7">
        <v>76</v>
      </c>
      <c r="R13" s="7">
        <v>66</v>
      </c>
      <c r="S13" s="7">
        <v>49</v>
      </c>
      <c r="T13" s="2"/>
    </row>
    <row r="14" spans="1:22" x14ac:dyDescent="0.25">
      <c r="A14" s="12" t="s">
        <v>29</v>
      </c>
      <c r="B14" s="51"/>
      <c r="C14" s="53"/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4</v>
      </c>
      <c r="J14" s="7">
        <v>14</v>
      </c>
      <c r="K14" s="7">
        <v>10</v>
      </c>
      <c r="L14" s="7">
        <v>6</v>
      </c>
      <c r="M14" s="7">
        <v>45</v>
      </c>
      <c r="N14" s="7">
        <v>25</v>
      </c>
      <c r="O14" s="7">
        <v>0</v>
      </c>
      <c r="P14" s="7">
        <v>55</v>
      </c>
      <c r="Q14" s="7">
        <v>58</v>
      </c>
      <c r="R14" s="7">
        <v>67</v>
      </c>
      <c r="S14" s="7">
        <v>49</v>
      </c>
      <c r="T14" s="2"/>
    </row>
    <row r="15" spans="1:22" x14ac:dyDescent="0.25">
      <c r="B15" s="87"/>
      <c r="C15" s="88"/>
    </row>
    <row r="16" spans="1:22" x14ac:dyDescent="0.25">
      <c r="A16" s="101" t="s">
        <v>167</v>
      </c>
      <c r="B16" s="99"/>
      <c r="C16" s="100"/>
      <c r="D16" s="101">
        <f>SUM(D17:D20)</f>
        <v>69863</v>
      </c>
      <c r="E16" s="101">
        <f t="shared" ref="E16:S16" si="2">SUM(E17:E20)</f>
        <v>194895</v>
      </c>
      <c r="F16" s="101">
        <f t="shared" si="2"/>
        <v>520807</v>
      </c>
      <c r="G16" s="101">
        <f t="shared" si="2"/>
        <v>939468</v>
      </c>
      <c r="H16" s="101">
        <f t="shared" si="2"/>
        <v>1262084.146778974</v>
      </c>
      <c r="I16" s="101">
        <f t="shared" si="2"/>
        <v>1519443</v>
      </c>
      <c r="J16" s="101">
        <f t="shared" si="2"/>
        <v>1614520</v>
      </c>
      <c r="K16" s="101">
        <f t="shared" si="2"/>
        <v>1538458</v>
      </c>
      <c r="L16" s="101">
        <f t="shared" si="2"/>
        <v>1640302</v>
      </c>
      <c r="M16" s="101">
        <f t="shared" si="2"/>
        <v>1659756</v>
      </c>
      <c r="N16" s="101">
        <f t="shared" si="2"/>
        <v>1683691</v>
      </c>
      <c r="O16" s="101">
        <f t="shared" si="2"/>
        <v>1702063.6865625645</v>
      </c>
      <c r="P16" s="101">
        <f t="shared" si="2"/>
        <v>1604188.0336328766</v>
      </c>
      <c r="Q16" s="101">
        <f t="shared" si="2"/>
        <v>1586767.2093368431</v>
      </c>
      <c r="R16" s="101">
        <f t="shared" si="2"/>
        <v>1586509.8182174303</v>
      </c>
      <c r="S16" s="101">
        <f t="shared" si="2"/>
        <v>1584235</v>
      </c>
    </row>
    <row r="17" spans="1:22" x14ac:dyDescent="0.25">
      <c r="A17" s="12" t="s">
        <v>30</v>
      </c>
      <c r="B17" s="51"/>
      <c r="C17" s="53"/>
      <c r="D17" s="7">
        <v>64601</v>
      </c>
      <c r="E17" s="7">
        <v>191221</v>
      </c>
      <c r="F17" s="7">
        <v>515536</v>
      </c>
      <c r="G17" s="7">
        <v>915474</v>
      </c>
      <c r="H17" s="7">
        <v>1225410.146778974</v>
      </c>
      <c r="I17" s="7">
        <v>1472343</v>
      </c>
      <c r="J17" s="7">
        <v>1546655</v>
      </c>
      <c r="K17" s="7">
        <v>1282082</v>
      </c>
      <c r="L17" s="7">
        <v>1331916</v>
      </c>
      <c r="M17" s="7">
        <v>1303108</v>
      </c>
      <c r="N17" s="7">
        <v>1311843</v>
      </c>
      <c r="O17" s="7">
        <v>1402797.9500608421</v>
      </c>
      <c r="P17" s="7">
        <v>1204691.3951489101</v>
      </c>
      <c r="Q17" s="7">
        <v>1052747.9799084819</v>
      </c>
      <c r="R17" s="7">
        <v>851539.49974973593</v>
      </c>
      <c r="S17" s="7">
        <v>730350</v>
      </c>
      <c r="T17" s="2"/>
    </row>
    <row r="18" spans="1:22" x14ac:dyDescent="0.25">
      <c r="A18" s="12" t="s">
        <v>31</v>
      </c>
      <c r="B18" s="51"/>
      <c r="C18" s="53"/>
      <c r="D18" s="7">
        <v>0</v>
      </c>
      <c r="E18" s="7">
        <v>0</v>
      </c>
      <c r="F18" s="7">
        <v>2190</v>
      </c>
      <c r="G18" s="7">
        <v>21540</v>
      </c>
      <c r="H18" s="7">
        <v>34496</v>
      </c>
      <c r="I18" s="7">
        <v>45662</v>
      </c>
      <c r="J18" s="7">
        <v>56041</v>
      </c>
      <c r="K18" s="7">
        <v>178032</v>
      </c>
      <c r="L18" s="7">
        <v>205107</v>
      </c>
      <c r="M18" s="7">
        <v>261218</v>
      </c>
      <c r="N18" s="7">
        <v>290473</v>
      </c>
      <c r="O18" s="7">
        <v>264333.04084753408</v>
      </c>
      <c r="P18" s="7">
        <v>364768.74107369303</v>
      </c>
      <c r="Q18" s="7">
        <v>501597.14941174304</v>
      </c>
      <c r="R18" s="7">
        <v>706017.70040427404</v>
      </c>
      <c r="S18" s="7">
        <v>826848</v>
      </c>
      <c r="T18" s="31"/>
    </row>
    <row r="19" spans="1:22" x14ac:dyDescent="0.25">
      <c r="A19" s="12" t="s">
        <v>32</v>
      </c>
      <c r="B19" s="51"/>
      <c r="C19" s="53"/>
      <c r="D19" s="7">
        <v>5262</v>
      </c>
      <c r="E19" s="7">
        <v>3674</v>
      </c>
      <c r="F19" s="7">
        <v>3081</v>
      </c>
      <c r="G19" s="7">
        <v>2454</v>
      </c>
      <c r="H19" s="7">
        <v>2178</v>
      </c>
      <c r="I19" s="7">
        <v>1435</v>
      </c>
      <c r="J19" s="7">
        <v>11806</v>
      </c>
      <c r="K19" s="7">
        <v>70350</v>
      </c>
      <c r="L19" s="7">
        <v>81034</v>
      </c>
      <c r="M19" s="7">
        <v>83387</v>
      </c>
      <c r="N19" s="7">
        <v>68100</v>
      </c>
      <c r="O19" s="7">
        <v>20429.695654188301</v>
      </c>
      <c r="P19" s="7">
        <v>19240.897410273301</v>
      </c>
      <c r="Q19" s="7">
        <v>18383.080016618202</v>
      </c>
      <c r="R19" s="7">
        <v>17268.618063420199</v>
      </c>
      <c r="S19" s="7">
        <v>15147</v>
      </c>
    </row>
    <row r="20" spans="1:22" x14ac:dyDescent="0.25">
      <c r="A20" s="12" t="s">
        <v>33</v>
      </c>
      <c r="B20" s="51"/>
      <c r="C20" s="53"/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3</v>
      </c>
      <c r="J20" s="7">
        <v>18</v>
      </c>
      <c r="K20" s="7">
        <v>7994</v>
      </c>
      <c r="L20" s="7">
        <v>22245</v>
      </c>
      <c r="M20" s="7">
        <v>12043</v>
      </c>
      <c r="N20" s="7">
        <v>13275</v>
      </c>
      <c r="O20" s="7">
        <v>14503</v>
      </c>
      <c r="P20" s="7">
        <v>15487</v>
      </c>
      <c r="Q20" s="7">
        <v>14039</v>
      </c>
      <c r="R20" s="7">
        <v>11684</v>
      </c>
      <c r="S20" s="7">
        <v>11890</v>
      </c>
    </row>
    <row r="21" spans="1:22" x14ac:dyDescent="0.25">
      <c r="B21" s="87"/>
      <c r="C21" s="88"/>
    </row>
    <row r="22" spans="1:22" x14ac:dyDescent="0.25">
      <c r="A22" s="101" t="s">
        <v>243</v>
      </c>
      <c r="B22" s="99"/>
      <c r="C22" s="100"/>
      <c r="D22" s="101">
        <f>D10+D13+D14+D18+D19+D20+D6</f>
        <v>7385</v>
      </c>
      <c r="E22" s="101">
        <f t="shared" ref="E22:S22" si="3">E10+E13+E14+E18+E19+E20+E6</f>
        <v>11174</v>
      </c>
      <c r="F22" s="101">
        <f t="shared" si="3"/>
        <v>31805</v>
      </c>
      <c r="G22" s="101">
        <f t="shared" si="3"/>
        <v>79325</v>
      </c>
      <c r="H22" s="101">
        <f t="shared" si="3"/>
        <v>128595</v>
      </c>
      <c r="I22" s="101">
        <f t="shared" si="3"/>
        <v>190379</v>
      </c>
      <c r="J22" s="101">
        <f t="shared" si="3"/>
        <v>277173</v>
      </c>
      <c r="K22" s="101">
        <f t="shared" si="3"/>
        <v>909394</v>
      </c>
      <c r="L22" s="101">
        <f t="shared" si="3"/>
        <v>1062660</v>
      </c>
      <c r="M22" s="101">
        <f t="shared" si="3"/>
        <v>1242884</v>
      </c>
      <c r="N22" s="101">
        <f t="shared" si="3"/>
        <v>1345539</v>
      </c>
      <c r="O22" s="101">
        <f t="shared" si="3"/>
        <v>1184572.7690378255</v>
      </c>
      <c r="P22" s="101">
        <f t="shared" si="3"/>
        <v>1506676.2435952155</v>
      </c>
      <c r="Q22" s="101">
        <f t="shared" si="3"/>
        <v>1723925.8005371019</v>
      </c>
      <c r="R22" s="101">
        <f t="shared" si="3"/>
        <v>2004801.4795241333</v>
      </c>
      <c r="S22" s="101">
        <f t="shared" si="3"/>
        <v>2212233</v>
      </c>
    </row>
    <row r="23" spans="1:22" x14ac:dyDescent="0.25">
      <c r="A23" s="12"/>
      <c r="B23" s="51"/>
      <c r="C23" s="53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</row>
    <row r="24" spans="1:22" x14ac:dyDescent="0.25">
      <c r="A24" s="101" t="s">
        <v>169</v>
      </c>
      <c r="B24" s="99"/>
      <c r="C24" s="100"/>
      <c r="D24" s="101"/>
      <c r="E24" s="101"/>
      <c r="F24" s="101"/>
      <c r="G24" s="101"/>
      <c r="H24" s="101"/>
      <c r="I24" s="101"/>
      <c r="J24" s="101"/>
      <c r="K24" s="101"/>
      <c r="L24" s="101"/>
      <c r="M24" s="101"/>
      <c r="N24" s="101"/>
      <c r="O24" s="101"/>
      <c r="P24" s="101"/>
      <c r="Q24" s="101"/>
      <c r="R24" s="101"/>
      <c r="S24" s="101"/>
    </row>
    <row r="25" spans="1:22" x14ac:dyDescent="0.25">
      <c r="A25" s="104" t="s">
        <v>209</v>
      </c>
      <c r="B25" s="125"/>
      <c r="C25" s="122"/>
      <c r="D25" s="95"/>
      <c r="E25" s="95"/>
      <c r="F25" s="95"/>
      <c r="G25" s="95">
        <f>G26+G27</f>
        <v>2622603</v>
      </c>
      <c r="H25" s="95">
        <f t="shared" ref="H25:N25" si="4">H26+H27</f>
        <v>2923209.9999999995</v>
      </c>
      <c r="I25" s="95">
        <f t="shared" si="4"/>
        <v>3080359.5</v>
      </c>
      <c r="J25" s="95">
        <f t="shared" si="4"/>
        <v>3137331.1276441435</v>
      </c>
      <c r="K25" s="95">
        <f t="shared" si="4"/>
        <v>3224763</v>
      </c>
      <c r="L25" s="95">
        <f t="shared" si="4"/>
        <v>3305432</v>
      </c>
      <c r="M25" s="95">
        <f t="shared" si="4"/>
        <v>3411691</v>
      </c>
      <c r="N25" s="95">
        <f t="shared" si="4"/>
        <v>3368880</v>
      </c>
      <c r="O25" s="95">
        <v>3674612.9825969455</v>
      </c>
      <c r="P25" s="95">
        <v>3820646.0000000005</v>
      </c>
      <c r="Q25" s="95">
        <v>3965033</v>
      </c>
      <c r="R25" s="95">
        <f>R26+R27</f>
        <v>4057946</v>
      </c>
      <c r="S25" s="95">
        <v>4154372</v>
      </c>
    </row>
    <row r="26" spans="1:22" x14ac:dyDescent="0.25">
      <c r="A26" s="26" t="s">
        <v>142</v>
      </c>
      <c r="B26" s="50"/>
      <c r="C26" s="40"/>
      <c r="D26" s="7"/>
      <c r="E26" s="7"/>
      <c r="F26" s="7"/>
      <c r="G26" s="7">
        <v>876378</v>
      </c>
      <c r="H26" s="7">
        <v>819723</v>
      </c>
      <c r="I26" s="7">
        <v>659369.5</v>
      </c>
      <c r="J26" s="7">
        <v>579333</v>
      </c>
      <c r="K26" s="7">
        <v>575550</v>
      </c>
      <c r="L26" s="7">
        <v>556454</v>
      </c>
      <c r="M26" s="7">
        <v>544282</v>
      </c>
      <c r="N26" s="7">
        <v>361091</v>
      </c>
      <c r="O26" s="7">
        <v>646208</v>
      </c>
      <c r="P26" s="7">
        <v>688973.99973984098</v>
      </c>
      <c r="Q26" s="7">
        <v>739532.44898277696</v>
      </c>
      <c r="R26" s="7">
        <v>752051.33919382503</v>
      </c>
      <c r="S26" s="7">
        <v>768026</v>
      </c>
      <c r="T26" s="2"/>
      <c r="U26" s="2"/>
      <c r="V26" s="2"/>
    </row>
    <row r="27" spans="1:22" x14ac:dyDescent="0.25">
      <c r="A27" s="26" t="s">
        <v>143</v>
      </c>
      <c r="B27" s="50"/>
      <c r="C27" s="40"/>
      <c r="D27" s="7"/>
      <c r="E27" s="7"/>
      <c r="F27" s="7"/>
      <c r="G27" s="7">
        <v>1746225</v>
      </c>
      <c r="H27" s="7">
        <v>2103486.9999999995</v>
      </c>
      <c r="I27" s="7">
        <v>2420990</v>
      </c>
      <c r="J27" s="7">
        <v>2557998.1276441435</v>
      </c>
      <c r="K27" s="7">
        <v>2649213</v>
      </c>
      <c r="L27" s="7">
        <v>2748978</v>
      </c>
      <c r="M27" s="7">
        <v>2867409</v>
      </c>
      <c r="N27" s="7">
        <v>3007789</v>
      </c>
      <c r="O27" s="7">
        <v>3028404.9825969455</v>
      </c>
      <c r="P27" s="7">
        <v>3131672.0002601594</v>
      </c>
      <c r="Q27" s="7">
        <v>3225500.5510172229</v>
      </c>
      <c r="R27" s="7">
        <v>3305894.6608061749</v>
      </c>
      <c r="S27" s="7">
        <v>3386346</v>
      </c>
    </row>
    <row r="28" spans="1:22" x14ac:dyDescent="0.25">
      <c r="A28" s="104" t="s">
        <v>144</v>
      </c>
      <c r="B28" s="125"/>
      <c r="C28" s="122"/>
      <c r="D28" s="95"/>
      <c r="E28" s="95"/>
      <c r="F28" s="95"/>
      <c r="G28" s="95">
        <f>G29+G30</f>
        <v>3780912</v>
      </c>
      <c r="H28" s="95">
        <f t="shared" ref="H28:N28" si="5">H29+H30</f>
        <v>3956024.9999999995</v>
      </c>
      <c r="I28" s="95">
        <f t="shared" si="5"/>
        <v>4006758</v>
      </c>
      <c r="J28" s="95">
        <f t="shared" si="5"/>
        <v>3940766.0886014747</v>
      </c>
      <c r="K28" s="95">
        <f t="shared" si="5"/>
        <v>3948525</v>
      </c>
      <c r="L28" s="95">
        <f t="shared" si="5"/>
        <v>3947536</v>
      </c>
      <c r="M28" s="95">
        <f t="shared" si="5"/>
        <v>4238823</v>
      </c>
      <c r="N28" s="95">
        <f t="shared" si="5"/>
        <v>4298955</v>
      </c>
      <c r="O28" s="95">
        <v>4075167.0000000005</v>
      </c>
      <c r="P28" s="95">
        <v>4061354</v>
      </c>
      <c r="Q28" s="95">
        <v>3996380</v>
      </c>
      <c r="R28" s="95">
        <f>R29+R30</f>
        <v>3974676</v>
      </c>
      <c r="S28" s="95">
        <v>3826893</v>
      </c>
    </row>
    <row r="29" spans="1:22" x14ac:dyDescent="0.25">
      <c r="A29" s="26" t="s">
        <v>142</v>
      </c>
      <c r="B29" s="50"/>
      <c r="C29" s="40"/>
      <c r="D29" s="7"/>
      <c r="E29" s="7"/>
      <c r="F29" s="7"/>
      <c r="G29" s="7">
        <v>2246809</v>
      </c>
      <c r="H29" s="7">
        <v>1992179</v>
      </c>
      <c r="I29" s="7">
        <v>1642828</v>
      </c>
      <c r="J29" s="7">
        <v>1443256</v>
      </c>
      <c r="K29" s="7">
        <v>1317987</v>
      </c>
      <c r="L29" s="7">
        <v>1195804</v>
      </c>
      <c r="M29" s="7">
        <v>1380831</v>
      </c>
      <c r="N29" s="7">
        <v>1262216</v>
      </c>
      <c r="O29" s="7">
        <v>988200</v>
      </c>
      <c r="P29" s="7">
        <v>903580</v>
      </c>
      <c r="Q29" s="7">
        <v>820260</v>
      </c>
      <c r="R29" s="7">
        <v>757624</v>
      </c>
      <c r="S29" s="7">
        <v>646090</v>
      </c>
    </row>
    <row r="30" spans="1:22" x14ac:dyDescent="0.25">
      <c r="A30" s="26" t="s">
        <v>143</v>
      </c>
      <c r="B30" s="50"/>
      <c r="C30" s="40"/>
      <c r="D30" s="7"/>
      <c r="E30" s="7"/>
      <c r="F30" s="7"/>
      <c r="G30" s="7">
        <v>1534103</v>
      </c>
      <c r="H30" s="7">
        <v>1963845.9999999995</v>
      </c>
      <c r="I30" s="7">
        <v>2363930</v>
      </c>
      <c r="J30" s="7">
        <v>2497510.0886014747</v>
      </c>
      <c r="K30" s="7">
        <v>2630538</v>
      </c>
      <c r="L30" s="7">
        <v>2751732</v>
      </c>
      <c r="M30" s="7">
        <v>2857992</v>
      </c>
      <c r="N30" s="7">
        <v>3036739</v>
      </c>
      <c r="O30" s="7">
        <v>3086967.0000000005</v>
      </c>
      <c r="P30" s="7">
        <v>3157774</v>
      </c>
      <c r="Q30" s="7">
        <v>3176120</v>
      </c>
      <c r="R30" s="7">
        <v>3217052</v>
      </c>
      <c r="S30" s="7">
        <v>3180803</v>
      </c>
    </row>
    <row r="31" spans="1:22" x14ac:dyDescent="0.25">
      <c r="A31" s="104" t="s">
        <v>145</v>
      </c>
      <c r="B31" s="125"/>
      <c r="C31" s="122"/>
      <c r="D31" s="95"/>
      <c r="E31" s="95"/>
      <c r="F31" s="95"/>
      <c r="G31" s="95">
        <f t="shared" ref="G31:N31" si="6">G32+G33</f>
        <v>2397474</v>
      </c>
      <c r="H31" s="95">
        <f t="shared" si="6"/>
        <v>2953338.1467789738</v>
      </c>
      <c r="I31" s="95">
        <f t="shared" si="6"/>
        <v>2981722</v>
      </c>
      <c r="J31" s="95">
        <f t="shared" si="6"/>
        <v>3030970.0390426689</v>
      </c>
      <c r="K31" s="95">
        <f t="shared" si="6"/>
        <v>3063374.44</v>
      </c>
      <c r="L31" s="95">
        <f t="shared" si="6"/>
        <v>3098318.2800000003</v>
      </c>
      <c r="M31" s="95">
        <f t="shared" si="6"/>
        <v>3029358</v>
      </c>
      <c r="N31" s="95">
        <f t="shared" si="6"/>
        <v>2966729</v>
      </c>
      <c r="O31" s="95">
        <v>2957939</v>
      </c>
      <c r="P31" s="95">
        <v>2855343</v>
      </c>
      <c r="Q31" s="95">
        <v>2666189</v>
      </c>
      <c r="R31" s="95">
        <f>R32+R33</f>
        <v>2428655</v>
      </c>
      <c r="S31" s="95">
        <v>2221687</v>
      </c>
    </row>
    <row r="32" spans="1:22" x14ac:dyDescent="0.25">
      <c r="A32" s="26" t="s">
        <v>142</v>
      </c>
      <c r="B32" s="50"/>
      <c r="C32" s="40"/>
      <c r="D32" s="7"/>
      <c r="E32" s="7"/>
      <c r="F32" s="7"/>
      <c r="G32" s="7">
        <v>1021145</v>
      </c>
      <c r="H32" s="7">
        <v>1212120</v>
      </c>
      <c r="I32" s="7">
        <v>968824</v>
      </c>
      <c r="J32" s="7">
        <v>857577</v>
      </c>
      <c r="K32" s="7">
        <v>764149.44</v>
      </c>
      <c r="L32" s="7">
        <v>660172.28</v>
      </c>
      <c r="M32" s="7">
        <v>546621</v>
      </c>
      <c r="N32" s="7">
        <v>415717</v>
      </c>
      <c r="O32" s="7">
        <v>404552</v>
      </c>
      <c r="P32" s="7">
        <v>332204</v>
      </c>
      <c r="Q32" s="7">
        <v>293033</v>
      </c>
      <c r="R32" s="7">
        <v>245307</v>
      </c>
      <c r="S32" s="7">
        <v>213724</v>
      </c>
    </row>
    <row r="33" spans="1:21" x14ac:dyDescent="0.25">
      <c r="A33" s="26" t="s">
        <v>143</v>
      </c>
      <c r="B33" s="50"/>
      <c r="C33" s="40"/>
      <c r="D33" s="7"/>
      <c r="E33" s="7"/>
      <c r="F33" s="7"/>
      <c r="G33" s="7">
        <v>1376329</v>
      </c>
      <c r="H33" s="7">
        <v>1741218.146778974</v>
      </c>
      <c r="I33" s="7">
        <v>2012898</v>
      </c>
      <c r="J33" s="7">
        <v>2173393.0390426689</v>
      </c>
      <c r="K33" s="7">
        <v>2299225</v>
      </c>
      <c r="L33" s="7">
        <v>2438146</v>
      </c>
      <c r="M33" s="7">
        <v>2482737</v>
      </c>
      <c r="N33" s="7">
        <v>2551012</v>
      </c>
      <c r="O33" s="7">
        <v>2553387</v>
      </c>
      <c r="P33" s="7">
        <v>2523139</v>
      </c>
      <c r="Q33" s="7">
        <v>2373156</v>
      </c>
      <c r="R33" s="7">
        <v>2183348</v>
      </c>
      <c r="S33" s="7">
        <v>2007963</v>
      </c>
    </row>
    <row r="34" spans="1:21" x14ac:dyDescent="0.25">
      <c r="B34" s="87"/>
      <c r="C34" s="88"/>
    </row>
    <row r="35" spans="1:21" x14ac:dyDescent="0.25">
      <c r="A35" s="101" t="s">
        <v>158</v>
      </c>
      <c r="B35" s="99"/>
      <c r="C35" s="100" t="s">
        <v>46</v>
      </c>
      <c r="D35" s="101"/>
      <c r="E35" s="101"/>
      <c r="F35" s="101"/>
      <c r="G35" s="101"/>
      <c r="H35" s="101"/>
      <c r="I35" s="101"/>
      <c r="J35" s="101"/>
      <c r="K35" s="101"/>
      <c r="L35" s="101"/>
      <c r="M35" s="101"/>
      <c r="N35" s="101">
        <f>SUM(N36:N38)</f>
        <v>2592617.2713456759</v>
      </c>
      <c r="O35" s="101">
        <v>2654003.6993577844</v>
      </c>
      <c r="P35" s="101">
        <v>2746681.1341095511</v>
      </c>
      <c r="Q35" s="101">
        <v>2865337.3322532373</v>
      </c>
      <c r="R35" s="101">
        <f>SUM(R36:R38)</f>
        <v>2893242.2034889311</v>
      </c>
      <c r="S35" s="101">
        <f>SUM(S36:S38)</f>
        <v>3020667.6394814285</v>
      </c>
    </row>
    <row r="36" spans="1:21" x14ac:dyDescent="0.25">
      <c r="A36" s="12" t="s">
        <v>21</v>
      </c>
      <c r="B36" s="51"/>
      <c r="C36" s="53"/>
      <c r="D36" s="7"/>
      <c r="E36" s="7"/>
      <c r="F36" s="7"/>
      <c r="G36" s="7"/>
      <c r="H36" s="7"/>
      <c r="I36" s="7"/>
      <c r="J36" s="7"/>
      <c r="K36" s="7"/>
      <c r="L36" s="7"/>
      <c r="M36" s="7"/>
      <c r="N36" s="7">
        <v>305274.5755786075</v>
      </c>
      <c r="O36" s="7">
        <v>350897.85606080841</v>
      </c>
      <c r="P36" s="7">
        <v>346155.68137177266</v>
      </c>
      <c r="Q36" s="7">
        <v>369033.96873076557</v>
      </c>
      <c r="R36" s="7">
        <v>383022.27331233723</v>
      </c>
      <c r="S36" s="7">
        <v>459003.80516552553</v>
      </c>
      <c r="U36" s="57"/>
    </row>
    <row r="37" spans="1:21" x14ac:dyDescent="0.25">
      <c r="A37" s="12" t="s">
        <v>22</v>
      </c>
      <c r="B37" s="51"/>
      <c r="C37" s="53"/>
      <c r="D37" s="7"/>
      <c r="E37" s="7"/>
      <c r="F37" s="7"/>
      <c r="G37" s="7"/>
      <c r="H37" s="7"/>
      <c r="I37" s="7"/>
      <c r="J37" s="7"/>
      <c r="K37" s="7"/>
      <c r="L37" s="7"/>
      <c r="M37" s="7"/>
      <c r="N37" s="7">
        <v>1404833.5150259477</v>
      </c>
      <c r="O37" s="7">
        <v>1348750.7792857061</v>
      </c>
      <c r="P37" s="7">
        <v>1239524.1189868234</v>
      </c>
      <c r="Q37" s="7">
        <v>1198333.3889199835</v>
      </c>
      <c r="R37" s="7">
        <v>1193779.6016690903</v>
      </c>
      <c r="S37" s="7">
        <v>1264968.9573017673</v>
      </c>
      <c r="U37" s="57"/>
    </row>
    <row r="38" spans="1:21" x14ac:dyDescent="0.25">
      <c r="A38" s="12" t="s">
        <v>23</v>
      </c>
      <c r="B38" s="51"/>
      <c r="C38" s="53"/>
      <c r="D38" s="7"/>
      <c r="E38" s="7"/>
      <c r="F38" s="7"/>
      <c r="G38" s="7"/>
      <c r="H38" s="7"/>
      <c r="I38" s="7"/>
      <c r="J38" s="7"/>
      <c r="K38" s="7"/>
      <c r="L38" s="7"/>
      <c r="M38" s="7"/>
      <c r="N38" s="7">
        <v>882509.18074112071</v>
      </c>
      <c r="O38" s="7">
        <v>954355.06401126948</v>
      </c>
      <c r="P38" s="7">
        <v>1161001.3337509548</v>
      </c>
      <c r="Q38" s="7">
        <v>1297969.9746024879</v>
      </c>
      <c r="R38" s="7">
        <v>1316440.3285075037</v>
      </c>
      <c r="S38" s="7">
        <v>1296694.8770141357</v>
      </c>
      <c r="U38" s="57"/>
    </row>
    <row r="39" spans="1:21" x14ac:dyDescent="0.25">
      <c r="B39" s="87"/>
      <c r="C39" s="88"/>
    </row>
    <row r="40" spans="1:21" x14ac:dyDescent="0.25">
      <c r="A40" s="101" t="s">
        <v>170</v>
      </c>
      <c r="B40" s="99"/>
      <c r="C40" s="100" t="s">
        <v>51</v>
      </c>
      <c r="D40" s="101"/>
      <c r="E40" s="101"/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</row>
    <row r="41" spans="1:21" x14ac:dyDescent="0.25">
      <c r="A41" s="12" t="s">
        <v>21</v>
      </c>
      <c r="B41" s="51"/>
      <c r="C41" s="53"/>
      <c r="D41" s="7"/>
      <c r="E41" s="7"/>
      <c r="F41" s="7"/>
      <c r="G41" s="7"/>
      <c r="H41" s="7"/>
      <c r="I41" s="7"/>
      <c r="J41" s="7"/>
      <c r="K41" s="7"/>
      <c r="L41" s="7"/>
      <c r="M41" s="7"/>
      <c r="N41" s="30">
        <f t="shared" ref="N41:S43" si="7">(N36*1000)/((M4+N4)/2)/12</f>
        <v>45.100463714904613</v>
      </c>
      <c r="O41" s="30">
        <f t="shared" si="7"/>
        <v>49.519154951797702</v>
      </c>
      <c r="P41" s="30">
        <f t="shared" si="7"/>
        <v>47.59560532145526</v>
      </c>
      <c r="Q41" s="30">
        <f t="shared" si="7"/>
        <v>49.855777906290427</v>
      </c>
      <c r="R41" s="30">
        <f t="shared" si="7"/>
        <v>49.334381890722909</v>
      </c>
      <c r="S41" s="30">
        <f t="shared" si="7"/>
        <v>53.973029024704282</v>
      </c>
    </row>
    <row r="42" spans="1:21" x14ac:dyDescent="0.25">
      <c r="A42" s="12" t="s">
        <v>22</v>
      </c>
      <c r="B42" s="51"/>
      <c r="C42" s="53"/>
      <c r="D42" s="7"/>
      <c r="E42" s="7"/>
      <c r="F42" s="7"/>
      <c r="G42" s="7"/>
      <c r="H42" s="7"/>
      <c r="I42" s="7"/>
      <c r="J42" s="7"/>
      <c r="K42" s="7"/>
      <c r="L42" s="7"/>
      <c r="M42" s="7"/>
      <c r="N42" s="30">
        <f t="shared" si="7"/>
        <v>70.029200155106778</v>
      </c>
      <c r="O42" s="30">
        <f t="shared" si="7"/>
        <v>66.393409256664356</v>
      </c>
      <c r="P42" s="30">
        <f t="shared" si="7"/>
        <v>62.483855026095426</v>
      </c>
      <c r="Q42" s="30">
        <f t="shared" si="7"/>
        <v>62.590107437793101</v>
      </c>
      <c r="R42" s="30">
        <f t="shared" si="7"/>
        <v>62.699620996593069</v>
      </c>
      <c r="S42" s="30">
        <f t="shared" si="7"/>
        <v>66.491683070484569</v>
      </c>
    </row>
    <row r="43" spans="1:21" x14ac:dyDescent="0.25">
      <c r="A43" s="12" t="s">
        <v>23</v>
      </c>
      <c r="B43" s="51"/>
      <c r="C43" s="53"/>
      <c r="D43" s="7"/>
      <c r="E43" s="7"/>
      <c r="F43" s="7"/>
      <c r="G43" s="7"/>
      <c r="H43" s="7"/>
      <c r="I43" s="7"/>
      <c r="J43" s="7"/>
      <c r="K43" s="7"/>
      <c r="L43" s="7"/>
      <c r="M43" s="7"/>
      <c r="N43" s="30">
        <f t="shared" si="7"/>
        <v>82.800523907581194</v>
      </c>
      <c r="O43" s="30">
        <f t="shared" si="7"/>
        <v>87.453869008663503</v>
      </c>
      <c r="P43" s="30">
        <f t="shared" si="7"/>
        <v>98.856311350471756</v>
      </c>
      <c r="Q43" s="30">
        <f t="shared" si="7"/>
        <v>98.5802594985186</v>
      </c>
      <c r="R43" s="30">
        <f t="shared" si="7"/>
        <v>96.420962372385375</v>
      </c>
      <c r="S43" s="30">
        <f t="shared" si="7"/>
        <v>94.462053842949118</v>
      </c>
      <c r="U43" s="137"/>
    </row>
    <row r="45" spans="1:21" x14ac:dyDescent="0.25">
      <c r="A45" s="101" t="s">
        <v>210</v>
      </c>
      <c r="B45" s="99"/>
      <c r="C45" s="100"/>
      <c r="D45" s="101"/>
      <c r="E45" s="101"/>
      <c r="F45" s="101"/>
      <c r="G45" s="101"/>
      <c r="H45" s="101"/>
      <c r="I45" s="101"/>
      <c r="J45" s="101"/>
      <c r="K45" s="101"/>
      <c r="L45" s="101"/>
      <c r="M45" s="101">
        <f>M46+M47+M48</f>
        <v>364846</v>
      </c>
      <c r="N45" s="101">
        <f>N46+N47+N48</f>
        <v>455668</v>
      </c>
      <c r="O45" s="101">
        <f>O46+O47+O48</f>
        <v>455212</v>
      </c>
      <c r="P45" s="101">
        <f>P46+P47+P48</f>
        <v>464115.97981164476</v>
      </c>
      <c r="Q45" s="101">
        <f>SUM(Q46:Q48)</f>
        <v>475477.27932660095</v>
      </c>
      <c r="R45" s="101">
        <f>SUM(R46:R48)</f>
        <v>465565.5291595197</v>
      </c>
      <c r="S45" s="101">
        <f>SUM(S46:S48)</f>
        <v>490851</v>
      </c>
      <c r="T45" s="2"/>
    </row>
    <row r="46" spans="1:21" x14ac:dyDescent="0.25">
      <c r="A46" s="12" t="s">
        <v>21</v>
      </c>
      <c r="B46" s="51"/>
      <c r="C46" s="53"/>
      <c r="D46" s="7"/>
      <c r="E46" s="7"/>
      <c r="F46" s="7"/>
      <c r="G46" s="7"/>
      <c r="H46" s="7"/>
      <c r="I46" s="7"/>
      <c r="J46" s="7"/>
      <c r="K46" s="7"/>
      <c r="L46" s="7"/>
      <c r="M46" s="7">
        <v>60155</v>
      </c>
      <c r="N46" s="7">
        <v>97606</v>
      </c>
      <c r="O46" s="7">
        <v>115053.8222052669</v>
      </c>
      <c r="P46" s="7">
        <v>120992.02309188433</v>
      </c>
      <c r="Q46" s="7">
        <v>122123.62046321825</v>
      </c>
      <c r="R46" s="7">
        <v>115345.56933332444</v>
      </c>
      <c r="S46" s="7">
        <v>126035</v>
      </c>
    </row>
    <row r="47" spans="1:21" x14ac:dyDescent="0.25">
      <c r="A47" s="12" t="s">
        <v>22</v>
      </c>
      <c r="B47" s="51"/>
      <c r="C47" s="53"/>
      <c r="D47" s="7"/>
      <c r="E47" s="7"/>
      <c r="F47" s="7"/>
      <c r="G47" s="7"/>
      <c r="H47" s="7"/>
      <c r="I47" s="7"/>
      <c r="J47" s="7"/>
      <c r="K47" s="7"/>
      <c r="L47" s="7"/>
      <c r="M47" s="7">
        <v>174673</v>
      </c>
      <c r="N47" s="7">
        <v>214904</v>
      </c>
      <c r="O47" s="7">
        <v>195510.42530020891</v>
      </c>
      <c r="P47" s="7">
        <v>179684.4237611623</v>
      </c>
      <c r="Q47" s="7">
        <v>174994.26236651919</v>
      </c>
      <c r="R47" s="7">
        <v>177704.2958475512</v>
      </c>
      <c r="S47" s="7">
        <v>207920</v>
      </c>
    </row>
    <row r="48" spans="1:21" x14ac:dyDescent="0.25">
      <c r="A48" s="12" t="s">
        <v>23</v>
      </c>
      <c r="B48" s="51"/>
      <c r="C48" s="53"/>
      <c r="D48" s="7"/>
      <c r="E48" s="7"/>
      <c r="F48" s="7"/>
      <c r="G48" s="7"/>
      <c r="H48" s="7"/>
      <c r="I48" s="7"/>
      <c r="J48" s="7"/>
      <c r="K48" s="7"/>
      <c r="L48" s="7"/>
      <c r="M48" s="7">
        <v>130018</v>
      </c>
      <c r="N48" s="7">
        <v>143158</v>
      </c>
      <c r="O48" s="7">
        <v>144647.7524945242</v>
      </c>
      <c r="P48" s="7">
        <v>163439.53295859811</v>
      </c>
      <c r="Q48" s="7">
        <v>178359.39649686351</v>
      </c>
      <c r="R48" s="7">
        <v>172515.66397864409</v>
      </c>
      <c r="S48" s="7">
        <v>156896</v>
      </c>
    </row>
  </sheetData>
  <hyperlinks>
    <hyperlink ref="A1" location="Inhoudstafel!A1" display="Naar inhoudstafel" xr:uid="{00000000-0004-0000-0400-000000000000}"/>
  </hyperlinks>
  <pageMargins left="0.31496062992125984" right="0.31496062992125984" top="0.74803149606299213" bottom="0.74803149606299213" header="0.31496062992125984" footer="0.31496062992125984"/>
  <pageSetup paperSize="9" scale="60" orientation="landscape" r:id="rId1"/>
  <ignoredErrors>
    <ignoredError sqref="N1:S1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32A8E0"/>
  </sheetPr>
  <dimension ref="A1:T26"/>
  <sheetViews>
    <sheetView showGridLines="0" zoomScale="75" zoomScaleNormal="75" workbookViewId="0">
      <pane xSplit="3" topLeftCell="I1" activePane="topRight" state="frozen"/>
      <selection pane="topRight" activeCell="B34" sqref="B34"/>
    </sheetView>
  </sheetViews>
  <sheetFormatPr defaultRowHeight="15" x14ac:dyDescent="0.25"/>
  <cols>
    <col min="1" max="1" width="23.7109375" customWidth="1"/>
    <col min="2" max="2" width="43.28515625" customWidth="1"/>
    <col min="3" max="3" width="14.85546875" customWidth="1"/>
    <col min="4" max="4" width="13.140625" customWidth="1"/>
    <col min="5" max="5" width="12.7109375" customWidth="1"/>
    <col min="6" max="6" width="13.28515625" customWidth="1"/>
    <col min="7" max="7" width="14.5703125" bestFit="1" customWidth="1"/>
    <col min="8" max="8" width="16.7109375" bestFit="1" customWidth="1"/>
    <col min="9" max="9" width="17.140625" bestFit="1" customWidth="1"/>
    <col min="10" max="16" width="16.28515625" bestFit="1" customWidth="1"/>
    <col min="17" max="17" width="10.42578125" bestFit="1" customWidth="1"/>
    <col min="18" max="19" width="14.42578125" bestFit="1" customWidth="1"/>
  </cols>
  <sheetData>
    <row r="1" spans="1:20" ht="31.5" customHeight="1" x14ac:dyDescent="0.3">
      <c r="A1" s="92" t="s">
        <v>163</v>
      </c>
      <c r="B1" s="66"/>
      <c r="D1" s="39">
        <v>2010</v>
      </c>
      <c r="E1" s="39">
        <v>2011</v>
      </c>
      <c r="F1" s="39">
        <v>2012</v>
      </c>
      <c r="G1" s="39">
        <v>2013</v>
      </c>
      <c r="H1" s="39">
        <v>2014</v>
      </c>
      <c r="I1" s="39">
        <v>2015</v>
      </c>
      <c r="J1" s="39">
        <v>2016</v>
      </c>
      <c r="K1" s="39" t="s">
        <v>36</v>
      </c>
      <c r="L1" s="39" t="s">
        <v>178</v>
      </c>
      <c r="M1" s="39">
        <v>2019</v>
      </c>
      <c r="N1" s="39">
        <v>2020</v>
      </c>
      <c r="O1" s="39" t="s">
        <v>206</v>
      </c>
      <c r="P1" s="39" t="s">
        <v>219</v>
      </c>
    </row>
    <row r="2" spans="1:20" ht="10.5" customHeight="1" x14ac:dyDescent="0.3">
      <c r="A2" s="66"/>
      <c r="B2" s="66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20" x14ac:dyDescent="0.25">
      <c r="A3" s="101" t="s">
        <v>220</v>
      </c>
      <c r="B3" s="101"/>
      <c r="C3" s="126"/>
      <c r="D3" s="101">
        <f>D4+D5</f>
        <v>4290164</v>
      </c>
      <c r="E3" s="101">
        <f t="shared" ref="E3:P3" si="0">E4+E5</f>
        <v>4271630</v>
      </c>
      <c r="F3" s="101">
        <f t="shared" si="0"/>
        <v>4383417</v>
      </c>
      <c r="G3" s="101">
        <f t="shared" si="0"/>
        <v>4375913</v>
      </c>
      <c r="H3" s="101">
        <f t="shared" si="0"/>
        <v>4402466</v>
      </c>
      <c r="I3" s="101">
        <f t="shared" si="0"/>
        <v>4423283</v>
      </c>
      <c r="J3" s="101">
        <f t="shared" si="0"/>
        <v>4463100</v>
      </c>
      <c r="K3" s="101">
        <f t="shared" si="0"/>
        <v>4466421</v>
      </c>
      <c r="L3" s="101">
        <f t="shared" si="0"/>
        <v>4379328</v>
      </c>
      <c r="M3" s="101">
        <f t="shared" si="0"/>
        <v>4366219</v>
      </c>
      <c r="N3" s="101">
        <f t="shared" si="0"/>
        <v>4349466</v>
      </c>
      <c r="O3" s="101">
        <f t="shared" si="0"/>
        <v>4313360</v>
      </c>
      <c r="P3" s="101">
        <f t="shared" si="0"/>
        <v>4251983</v>
      </c>
      <c r="R3" s="2"/>
    </row>
    <row r="4" spans="1:20" x14ac:dyDescent="0.25">
      <c r="A4" s="12" t="s">
        <v>203</v>
      </c>
      <c r="B4" s="12"/>
      <c r="C4" s="53"/>
      <c r="D4" s="7">
        <v>1750713</v>
      </c>
      <c r="E4" s="7">
        <v>1356350</v>
      </c>
      <c r="F4" s="7">
        <v>1000232</v>
      </c>
      <c r="G4" s="7">
        <v>813568</v>
      </c>
      <c r="H4" s="7">
        <v>680887</v>
      </c>
      <c r="I4" s="7">
        <v>575577</v>
      </c>
      <c r="J4" s="7">
        <v>457442</v>
      </c>
      <c r="K4" s="7">
        <v>375550</v>
      </c>
      <c r="L4" s="7">
        <v>319255</v>
      </c>
      <c r="M4" s="7">
        <v>262073</v>
      </c>
      <c r="N4" s="7">
        <v>207225</v>
      </c>
      <c r="O4" s="7">
        <v>134003</v>
      </c>
      <c r="P4" s="7">
        <v>94735</v>
      </c>
      <c r="Q4" s="57"/>
      <c r="R4" s="2"/>
    </row>
    <row r="5" spans="1:20" x14ac:dyDescent="0.25">
      <c r="A5" s="12" t="s">
        <v>221</v>
      </c>
      <c r="B5" s="12"/>
      <c r="C5" s="53"/>
      <c r="D5" s="7">
        <v>2539451</v>
      </c>
      <c r="E5" s="7">
        <v>2915280</v>
      </c>
      <c r="F5" s="7">
        <v>3383185</v>
      </c>
      <c r="G5" s="7">
        <v>3562345</v>
      </c>
      <c r="H5" s="7">
        <v>3721579</v>
      </c>
      <c r="I5" s="7">
        <v>3847706</v>
      </c>
      <c r="J5" s="7">
        <v>4005658</v>
      </c>
      <c r="K5" s="7">
        <v>4090871</v>
      </c>
      <c r="L5" s="7">
        <v>4060073</v>
      </c>
      <c r="M5" s="7">
        <v>4104146</v>
      </c>
      <c r="N5" s="7">
        <v>4142241</v>
      </c>
      <c r="O5" s="7">
        <v>4179357</v>
      </c>
      <c r="P5" s="7">
        <v>4157248</v>
      </c>
      <c r="Q5" s="57"/>
      <c r="R5" s="57"/>
      <c r="S5" s="57"/>
    </row>
    <row r="6" spans="1:20" x14ac:dyDescent="0.25">
      <c r="A6" s="21" t="s">
        <v>247</v>
      </c>
      <c r="B6" s="12"/>
      <c r="C6" s="53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>
        <v>91561</v>
      </c>
      <c r="Q6" s="57"/>
    </row>
    <row r="7" spans="1:20" x14ac:dyDescent="0.25">
      <c r="A7" s="108" t="s">
        <v>141</v>
      </c>
      <c r="B7" s="108"/>
      <c r="C7" s="114"/>
      <c r="D7" s="108"/>
      <c r="E7" s="108"/>
      <c r="F7" s="108"/>
      <c r="G7" s="108">
        <v>3455402</v>
      </c>
      <c r="H7" s="108">
        <v>3641479.5</v>
      </c>
      <c r="I7" s="108">
        <v>3800081.5</v>
      </c>
      <c r="J7" s="108">
        <v>3942121</v>
      </c>
      <c r="K7" s="108">
        <v>4048264.5</v>
      </c>
      <c r="L7" s="108">
        <f>(K5+L5)/2</f>
        <v>4075472</v>
      </c>
      <c r="M7" s="108">
        <v>4190654.5</v>
      </c>
      <c r="N7" s="108">
        <v>4228808.5</v>
      </c>
      <c r="O7" s="108">
        <f>(N5+O5)/2</f>
        <v>4160799</v>
      </c>
      <c r="P7" s="108">
        <f>(O5+P5)/2</f>
        <v>4168302.5</v>
      </c>
      <c r="R7" s="2"/>
    </row>
    <row r="8" spans="1:20" x14ac:dyDescent="0.25">
      <c r="A8" s="18"/>
      <c r="B8" s="18"/>
      <c r="C8" s="73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</row>
    <row r="9" spans="1:20" x14ac:dyDescent="0.25">
      <c r="A9" s="101" t="s">
        <v>248</v>
      </c>
      <c r="B9" s="101"/>
      <c r="C9" s="126"/>
      <c r="D9" s="127"/>
      <c r="E9" s="127"/>
      <c r="F9" s="127"/>
      <c r="G9" s="101">
        <f t="shared" ref="G9:L9" si="1">SUM(G10:G12)</f>
        <v>4375913</v>
      </c>
      <c r="H9" s="101">
        <f t="shared" si="1"/>
        <v>4402466</v>
      </c>
      <c r="I9" s="101">
        <f t="shared" si="1"/>
        <v>4423283</v>
      </c>
      <c r="J9" s="101">
        <f t="shared" si="1"/>
        <v>4463100</v>
      </c>
      <c r="K9" s="101">
        <f t="shared" si="1"/>
        <v>4466421</v>
      </c>
      <c r="L9" s="101">
        <f t="shared" si="1"/>
        <v>4486786</v>
      </c>
      <c r="M9" s="101">
        <v>4472932</v>
      </c>
      <c r="N9" s="101">
        <f>SUM(N10:N12)</f>
        <v>4349466</v>
      </c>
      <c r="O9" s="101">
        <f t="shared" ref="O9:P9" si="2">SUM(O10:O12)</f>
        <v>4313360</v>
      </c>
      <c r="P9" s="101">
        <f t="shared" si="2"/>
        <v>4251983</v>
      </c>
    </row>
    <row r="10" spans="1:20" x14ac:dyDescent="0.25">
      <c r="A10" s="12" t="s">
        <v>172</v>
      </c>
      <c r="B10" s="12"/>
      <c r="C10" s="53"/>
      <c r="D10" s="7"/>
      <c r="E10" s="7"/>
      <c r="F10" s="7"/>
      <c r="G10" s="7">
        <v>2629507</v>
      </c>
      <c r="H10" s="7">
        <v>2649264</v>
      </c>
      <c r="I10" s="7">
        <v>2672999</v>
      </c>
      <c r="J10" s="7">
        <v>2708767</v>
      </c>
      <c r="K10" s="7">
        <v>2690788</v>
      </c>
      <c r="L10" s="7">
        <v>2749942</v>
      </c>
      <c r="M10" s="7">
        <v>2651754</v>
      </c>
      <c r="N10" s="7">
        <v>2654318</v>
      </c>
      <c r="O10" s="7">
        <v>2643539</v>
      </c>
      <c r="P10" s="7">
        <v>2601157</v>
      </c>
    </row>
    <row r="11" spans="1:20" x14ac:dyDescent="0.25">
      <c r="A11" s="12" t="s">
        <v>173</v>
      </c>
      <c r="B11" s="12"/>
      <c r="C11" s="53"/>
      <c r="D11" s="7"/>
      <c r="E11" s="7"/>
      <c r="F11" s="7"/>
      <c r="G11" s="7">
        <v>1365022</v>
      </c>
      <c r="H11" s="7">
        <v>1371890</v>
      </c>
      <c r="I11" s="7">
        <v>1372676</v>
      </c>
      <c r="J11" s="7">
        <v>1379380</v>
      </c>
      <c r="K11" s="7">
        <v>1406491</v>
      </c>
      <c r="L11" s="7">
        <v>1381801</v>
      </c>
      <c r="M11" s="7">
        <v>1366978</v>
      </c>
      <c r="N11" s="7">
        <v>1357256</v>
      </c>
      <c r="O11" s="7">
        <v>1339826</v>
      </c>
      <c r="P11" s="7">
        <v>1329150</v>
      </c>
    </row>
    <row r="12" spans="1:20" x14ac:dyDescent="0.25">
      <c r="A12" s="12" t="s">
        <v>174</v>
      </c>
      <c r="B12" s="12"/>
      <c r="C12" s="53"/>
      <c r="D12" s="7"/>
      <c r="E12" s="7"/>
      <c r="F12" s="7"/>
      <c r="G12" s="7">
        <v>381384</v>
      </c>
      <c r="H12" s="7">
        <v>381312</v>
      </c>
      <c r="I12" s="7">
        <v>377608</v>
      </c>
      <c r="J12" s="7">
        <v>374953</v>
      </c>
      <c r="K12" s="7">
        <v>369142</v>
      </c>
      <c r="L12" s="7">
        <v>355043</v>
      </c>
      <c r="M12" s="7">
        <v>347487</v>
      </c>
      <c r="N12" s="7">
        <v>337892</v>
      </c>
      <c r="O12" s="7">
        <v>329995</v>
      </c>
      <c r="P12" s="7">
        <v>321676</v>
      </c>
    </row>
    <row r="13" spans="1:20" x14ac:dyDescent="0.25">
      <c r="A13" s="12"/>
      <c r="B13" s="12"/>
      <c r="C13" s="53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</row>
    <row r="14" spans="1:20" x14ac:dyDescent="0.25">
      <c r="A14" s="101" t="s">
        <v>34</v>
      </c>
      <c r="B14" s="101"/>
      <c r="C14" s="100" t="s">
        <v>164</v>
      </c>
      <c r="D14" s="101"/>
      <c r="E14" s="101"/>
      <c r="F14" s="101"/>
      <c r="G14" s="101"/>
      <c r="H14" s="101">
        <f>SUM(H15:H17)</f>
        <v>1050521477.3699999</v>
      </c>
      <c r="I14" s="101">
        <f>SUM(I15:I17)</f>
        <v>1097085467.6833601</v>
      </c>
      <c r="J14" s="101">
        <f>SUM(J15:J17)</f>
        <v>1152571687.0420926</v>
      </c>
      <c r="K14" s="101">
        <f>SUM(K15:K17)</f>
        <v>1199581355.1500032</v>
      </c>
      <c r="L14" s="101">
        <f>SUM(L15:L17)</f>
        <v>1211416002.0900033</v>
      </c>
      <c r="M14" s="101">
        <v>1229730816.6300023</v>
      </c>
      <c r="N14" s="101">
        <f>SUM(N15:N17)</f>
        <v>1183000500.6400003</v>
      </c>
      <c r="O14" s="101">
        <f>SUM(O15:O17)</f>
        <v>1201355572.6000001</v>
      </c>
      <c r="P14" s="101">
        <f>SUM(P15:P17)</f>
        <v>1204963595.670001</v>
      </c>
      <c r="R14" s="57"/>
    </row>
    <row r="15" spans="1:20" x14ac:dyDescent="0.25">
      <c r="A15" s="12" t="s">
        <v>249</v>
      </c>
      <c r="B15" s="12"/>
      <c r="C15" s="53"/>
      <c r="D15" s="7"/>
      <c r="E15" s="7"/>
      <c r="F15" s="7"/>
      <c r="G15" s="7"/>
      <c r="H15" s="7">
        <v>716725586.9799999</v>
      </c>
      <c r="I15" s="7">
        <v>761958774.38298202</v>
      </c>
      <c r="J15" s="7">
        <v>825701409.26577675</v>
      </c>
      <c r="K15" s="7">
        <v>852027696.29967403</v>
      </c>
      <c r="L15" s="7">
        <v>870887392.63505912</v>
      </c>
      <c r="M15" s="7">
        <v>896917737.39412808</v>
      </c>
      <c r="N15" s="7">
        <v>880610039.16291213</v>
      </c>
      <c r="O15" s="7">
        <v>916625187.39685202</v>
      </c>
      <c r="P15" s="7">
        <v>944423350.90222502</v>
      </c>
    </row>
    <row r="16" spans="1:20" x14ac:dyDescent="0.25">
      <c r="A16" s="12" t="s">
        <v>250</v>
      </c>
      <c r="B16" s="12"/>
      <c r="C16" s="53"/>
      <c r="D16" s="7"/>
      <c r="E16" s="7"/>
      <c r="F16" s="7"/>
      <c r="G16" s="7"/>
      <c r="H16" s="7">
        <v>220232560.61000001</v>
      </c>
      <c r="I16" s="7">
        <v>235586432.92037803</v>
      </c>
      <c r="J16" s="7">
        <v>243272131.36631578</v>
      </c>
      <c r="K16" s="7">
        <v>266113605.87032911</v>
      </c>
      <c r="L16" s="7">
        <v>263736751.43494421</v>
      </c>
      <c r="M16" s="7">
        <v>262809474.47587407</v>
      </c>
      <c r="N16" s="7">
        <v>244899842.44708818</v>
      </c>
      <c r="O16" s="7">
        <v>233260179.45314819</v>
      </c>
      <c r="P16" s="7">
        <v>226637187.11777589</v>
      </c>
      <c r="R16" s="2"/>
      <c r="S16" s="2"/>
      <c r="T16" s="2"/>
    </row>
    <row r="17" spans="1:19" x14ac:dyDescent="0.25">
      <c r="A17" s="12" t="s">
        <v>35</v>
      </c>
      <c r="B17" s="12"/>
      <c r="C17" s="53"/>
      <c r="D17" s="7"/>
      <c r="E17" s="7"/>
      <c r="F17" s="7"/>
      <c r="G17" s="7"/>
      <c r="H17" s="7">
        <v>113563329.78</v>
      </c>
      <c r="I17" s="7">
        <v>99540260.379999995</v>
      </c>
      <c r="J17" s="7">
        <v>83598146.409999996</v>
      </c>
      <c r="K17" s="7">
        <v>81440052.980000004</v>
      </c>
      <c r="L17" s="7">
        <v>76791858.020000011</v>
      </c>
      <c r="M17" s="7">
        <v>70003604.75999999</v>
      </c>
      <c r="N17" s="7">
        <v>57490619.030000001</v>
      </c>
      <c r="O17" s="7">
        <v>51470205.75</v>
      </c>
      <c r="P17" s="7">
        <v>33903057.649999999</v>
      </c>
      <c r="S17" s="57"/>
    </row>
    <row r="18" spans="1:19" x14ac:dyDescent="0.25">
      <c r="C18" s="88"/>
      <c r="S18" s="57"/>
    </row>
    <row r="19" spans="1:19" x14ac:dyDescent="0.25">
      <c r="A19" s="101" t="s">
        <v>140</v>
      </c>
      <c r="B19" s="101"/>
      <c r="C19" s="100" t="s">
        <v>51</v>
      </c>
      <c r="D19" s="101"/>
      <c r="E19" s="101"/>
      <c r="F19" s="101"/>
      <c r="G19" s="101"/>
      <c r="H19" s="116">
        <f t="shared" ref="H19:P19" si="3">H20+H21</f>
        <v>21.438951211599679</v>
      </c>
      <c r="I19" s="116">
        <f t="shared" si="3"/>
        <v>21.96476081301735</v>
      </c>
      <c r="J19" s="116">
        <f t="shared" si="3"/>
        <v>22.686107096527735</v>
      </c>
      <c r="K19" s="116">
        <f t="shared" si="3"/>
        <v>23.016885840216286</v>
      </c>
      <c r="L19" s="116">
        <f t="shared" si="3"/>
        <v>23.200260486597283</v>
      </c>
      <c r="M19" s="116">
        <f t="shared" si="3"/>
        <v>23.674998018181576</v>
      </c>
      <c r="N19" s="116">
        <f t="shared" si="3"/>
        <v>22.747535407728666</v>
      </c>
      <c r="O19" s="116">
        <f t="shared" si="3"/>
        <v>22.570622408487026</v>
      </c>
      <c r="P19" s="116">
        <f t="shared" si="3"/>
        <v>22.97995247065284</v>
      </c>
      <c r="R19" s="137"/>
    </row>
    <row r="20" spans="1:19" x14ac:dyDescent="0.25">
      <c r="A20" s="19" t="s">
        <v>251</v>
      </c>
      <c r="B20" s="19"/>
      <c r="C20" s="89"/>
      <c r="D20" s="7"/>
      <c r="E20" s="7"/>
      <c r="F20" s="7"/>
      <c r="G20" s="7"/>
      <c r="H20" s="30">
        <v>16.399713189850228</v>
      </c>
      <c r="I20" s="30">
        <v>16.777427334791906</v>
      </c>
      <c r="J20" s="30">
        <v>17.52330613279814</v>
      </c>
      <c r="K20" s="30">
        <v>17.538949845044176</v>
      </c>
      <c r="L20" s="30">
        <v>17.807495521072141</v>
      </c>
      <c r="M20" s="30">
        <v>18.309931368289853</v>
      </c>
      <c r="N20" s="30">
        <v>17.797896201146678</v>
      </c>
      <c r="O20" s="30">
        <v>17.992055200700552</v>
      </c>
      <c r="P20" s="30">
        <v>18.532606138878492</v>
      </c>
    </row>
    <row r="21" spans="1:19" x14ac:dyDescent="0.25">
      <c r="A21" s="12" t="s">
        <v>250</v>
      </c>
      <c r="B21" s="12"/>
      <c r="C21" s="53"/>
      <c r="D21" s="7"/>
      <c r="E21" s="7"/>
      <c r="F21" s="7"/>
      <c r="G21" s="7"/>
      <c r="H21" s="30">
        <v>5.0392380217494495</v>
      </c>
      <c r="I21" s="30">
        <v>5.187333478225443</v>
      </c>
      <c r="J21" s="30">
        <v>5.1628009637295937</v>
      </c>
      <c r="K21" s="30">
        <v>5.4779359951721105</v>
      </c>
      <c r="L21" s="30">
        <v>5.3927649655251422</v>
      </c>
      <c r="M21" s="30">
        <v>5.3650666498917223</v>
      </c>
      <c r="N21" s="30">
        <v>4.9496392065819892</v>
      </c>
      <c r="O21" s="30">
        <v>4.5785672077864747</v>
      </c>
      <c r="P21" s="30">
        <v>4.4473463317743471</v>
      </c>
      <c r="R21" s="137"/>
    </row>
    <row r="24" spans="1:19" x14ac:dyDescent="0.25">
      <c r="H24" s="153"/>
      <c r="I24" s="153"/>
      <c r="J24" s="153"/>
      <c r="K24" s="153"/>
      <c r="L24" s="153"/>
      <c r="M24" s="153"/>
      <c r="N24" s="153"/>
      <c r="O24" s="153"/>
      <c r="P24" s="153"/>
    </row>
    <row r="25" spans="1:19" x14ac:dyDescent="0.25">
      <c r="H25" s="153"/>
      <c r="I25" s="153"/>
      <c r="J25" s="153"/>
      <c r="K25" s="153"/>
      <c r="L25" s="153"/>
      <c r="M25" s="153"/>
      <c r="N25" s="153"/>
      <c r="O25" s="153"/>
      <c r="P25" s="153"/>
    </row>
    <row r="26" spans="1:19" x14ac:dyDescent="0.25">
      <c r="H26" s="153"/>
      <c r="I26" s="153"/>
      <c r="J26" s="153"/>
      <c r="K26" s="153"/>
      <c r="L26" s="176"/>
      <c r="M26" s="176"/>
      <c r="N26" s="176"/>
      <c r="O26" s="176"/>
      <c r="P26" s="176"/>
    </row>
  </sheetData>
  <hyperlinks>
    <hyperlink ref="A1" location="Inhoudstafel!A1" display="Naar inhoudstafel" xr:uid="{00000000-0004-0000-0500-000000000000}"/>
  </hyperlinks>
  <pageMargins left="0.31496062992125984" right="0.31496062992125984" top="0.74803149606299213" bottom="0.74803149606299213" header="0.31496062992125984" footer="0.31496062992125984"/>
  <pageSetup paperSize="9" scale="65" orientation="landscape" r:id="rId1"/>
  <ignoredErrors>
    <ignoredError sqref="K1:P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32A8E0"/>
  </sheetPr>
  <dimension ref="A1:K23"/>
  <sheetViews>
    <sheetView showGridLines="0" zoomScale="75" zoomScaleNormal="75" workbookViewId="0">
      <selection activeCell="Q10" sqref="Q10"/>
    </sheetView>
  </sheetViews>
  <sheetFormatPr defaultRowHeight="15" x14ac:dyDescent="0.25"/>
  <cols>
    <col min="1" max="1" width="23.5703125" customWidth="1"/>
    <col min="2" max="2" width="47.140625" customWidth="1"/>
    <col min="3" max="3" width="12.7109375" bestFit="1" customWidth="1"/>
    <col min="4" max="4" width="15.85546875" customWidth="1"/>
    <col min="5" max="11" width="12.7109375" bestFit="1" customWidth="1"/>
  </cols>
  <sheetData>
    <row r="1" spans="1:11" ht="30.75" customHeight="1" x14ac:dyDescent="0.3">
      <c r="A1" s="92" t="s">
        <v>163</v>
      </c>
      <c r="B1" s="66"/>
      <c r="C1" s="39">
        <v>2014</v>
      </c>
      <c r="D1" s="39">
        <v>2015</v>
      </c>
      <c r="E1" s="39">
        <v>2016</v>
      </c>
      <c r="F1" s="39" t="s">
        <v>36</v>
      </c>
      <c r="G1" s="39" t="s">
        <v>178</v>
      </c>
      <c r="H1" s="39" t="s">
        <v>194</v>
      </c>
      <c r="I1" s="39" t="s">
        <v>200</v>
      </c>
      <c r="J1" s="39" t="s">
        <v>206</v>
      </c>
      <c r="K1" s="39" t="s">
        <v>219</v>
      </c>
    </row>
    <row r="2" spans="1:11" ht="30.75" customHeight="1" x14ac:dyDescent="0.3">
      <c r="A2" s="66"/>
      <c r="B2" s="66"/>
      <c r="C2" s="39"/>
      <c r="D2" s="39"/>
      <c r="E2" s="39"/>
      <c r="F2" s="39"/>
      <c r="G2" s="39"/>
      <c r="H2" s="39"/>
      <c r="I2" s="39"/>
      <c r="J2" s="39"/>
      <c r="K2" s="39"/>
    </row>
    <row r="3" spans="1:11" ht="18" customHeight="1" x14ac:dyDescent="0.25">
      <c r="A3" s="101" t="s">
        <v>186</v>
      </c>
      <c r="B3" s="101"/>
      <c r="C3" s="128"/>
      <c r="D3" s="128"/>
      <c r="E3" s="128"/>
      <c r="F3" s="128"/>
      <c r="G3" s="128"/>
      <c r="H3" s="128"/>
      <c r="I3" s="128"/>
      <c r="J3" s="128"/>
      <c r="K3" s="128"/>
    </row>
    <row r="4" spans="1:11" ht="18" customHeight="1" x14ac:dyDescent="0.25">
      <c r="A4" s="97" t="s">
        <v>187</v>
      </c>
      <c r="B4" s="97"/>
      <c r="C4" s="129">
        <v>289209</v>
      </c>
      <c r="D4" s="129">
        <v>309193</v>
      </c>
      <c r="E4" s="129">
        <v>299891</v>
      </c>
      <c r="F4" s="129">
        <v>322364</v>
      </c>
      <c r="G4" s="129">
        <v>319112</v>
      </c>
      <c r="H4" s="129">
        <v>367523</v>
      </c>
      <c r="I4" s="129">
        <v>189072</v>
      </c>
      <c r="J4" s="129">
        <v>370119</v>
      </c>
      <c r="K4" s="129">
        <v>294243</v>
      </c>
    </row>
    <row r="5" spans="1:11" ht="18" customHeight="1" x14ac:dyDescent="0.25">
      <c r="A5" s="97" t="s">
        <v>196</v>
      </c>
      <c r="B5" s="97"/>
      <c r="C5" s="129"/>
      <c r="D5" s="98">
        <v>0.11610784557235121</v>
      </c>
      <c r="E5" s="98">
        <v>0.12064553599227468</v>
      </c>
      <c r="F5" s="98">
        <v>0.10534953605833708</v>
      </c>
      <c r="G5" s="98">
        <v>0.10159263105081591</v>
      </c>
      <c r="H5" s="98">
        <v>0.11472735601906861</v>
      </c>
      <c r="I5" s="98">
        <v>0.11206744022259194</v>
      </c>
      <c r="J5" s="98">
        <v>0.11879117748143402</v>
      </c>
      <c r="K5" s="98">
        <v>0.10874197238194955</v>
      </c>
    </row>
    <row r="6" spans="1:11" ht="18" customHeight="1" x14ac:dyDescent="0.25">
      <c r="A6" s="97" t="s">
        <v>197</v>
      </c>
      <c r="B6" s="97"/>
      <c r="C6" s="98">
        <v>0.11837858556053735</v>
      </c>
      <c r="D6" s="98">
        <v>0.12206650099883858</v>
      </c>
      <c r="E6" s="98">
        <v>0.12472743209120615</v>
      </c>
      <c r="F6" s="98">
        <v>0.1092360782797044</v>
      </c>
      <c r="G6" s="98">
        <v>0.10450954860102492</v>
      </c>
      <c r="H6" s="98">
        <v>0.12078618737860421</v>
      </c>
      <c r="I6" s="98">
        <v>0.14242612728565388</v>
      </c>
      <c r="J6" s="98">
        <v>0.14905614804924594</v>
      </c>
      <c r="K6" s="98">
        <v>0.14950065839815918</v>
      </c>
    </row>
    <row r="7" spans="1:11" ht="15" customHeight="1" x14ac:dyDescent="0.25">
      <c r="B7" s="14"/>
      <c r="C7" s="18"/>
      <c r="D7" s="56"/>
      <c r="E7" s="56"/>
      <c r="F7" s="56"/>
      <c r="G7" s="56"/>
      <c r="H7" s="56"/>
      <c r="I7" s="56"/>
      <c r="J7" s="56"/>
      <c r="K7" s="56"/>
    </row>
    <row r="8" spans="1:11" x14ac:dyDescent="0.25">
      <c r="A8" s="101" t="s">
        <v>165</v>
      </c>
      <c r="B8" s="101"/>
      <c r="C8" s="128"/>
      <c r="D8" s="128"/>
      <c r="E8" s="128"/>
      <c r="F8" s="128"/>
      <c r="G8" s="128"/>
      <c r="H8" s="128"/>
      <c r="I8" s="128"/>
      <c r="J8" s="128"/>
      <c r="K8" s="128"/>
    </row>
    <row r="9" spans="1:11" x14ac:dyDescent="0.25">
      <c r="A9" s="97" t="s">
        <v>175</v>
      </c>
      <c r="B9" s="130"/>
      <c r="C9" s="131">
        <v>0.20593118800410082</v>
      </c>
      <c r="D9" s="131">
        <v>0.18546607973952248</v>
      </c>
      <c r="E9" s="131">
        <v>0.20204814714471658</v>
      </c>
      <c r="F9" s="131">
        <v>0.23100000000000001</v>
      </c>
      <c r="G9" s="131">
        <v>0.23599999999999999</v>
      </c>
      <c r="H9" s="131">
        <v>0.21817624175537659</v>
      </c>
      <c r="I9" s="131">
        <v>0.18408872745765498</v>
      </c>
      <c r="J9" s="131">
        <v>0.18340521243113569</v>
      </c>
      <c r="K9" s="131">
        <v>0.19229647573034786</v>
      </c>
    </row>
    <row r="10" spans="1:11" x14ac:dyDescent="0.25">
      <c r="A10" s="97" t="s">
        <v>176</v>
      </c>
      <c r="B10" s="97"/>
      <c r="C10" s="98">
        <v>0.15018121708382354</v>
      </c>
      <c r="D10" s="98">
        <v>0.10511143298379787</v>
      </c>
      <c r="E10" s="98">
        <v>0.1024048439901165</v>
      </c>
      <c r="F10" s="98">
        <v>0.12670412435460862</v>
      </c>
      <c r="G10" s="98">
        <v>0.126</v>
      </c>
      <c r="H10" s="98">
        <v>0.15194142051700293</v>
      </c>
      <c r="I10" s="98">
        <v>0.12437474708357446</v>
      </c>
      <c r="J10" s="98">
        <v>0.13393503354543665</v>
      </c>
      <c r="K10" s="98">
        <v>0.13922583362723961</v>
      </c>
    </row>
    <row r="11" spans="1:11" x14ac:dyDescent="0.25">
      <c r="A11" s="97" t="s">
        <v>177</v>
      </c>
      <c r="B11" s="97"/>
      <c r="C11" s="98">
        <v>0.19323113102072764</v>
      </c>
      <c r="D11" s="98">
        <v>0.16700744159425754</v>
      </c>
      <c r="E11" s="98">
        <v>0.17729935799224544</v>
      </c>
      <c r="F11" s="98">
        <v>0.20399999999999999</v>
      </c>
      <c r="G11" s="98">
        <v>0.20599999999999999</v>
      </c>
      <c r="H11" s="98">
        <v>0.20100000000000001</v>
      </c>
      <c r="I11" s="98">
        <v>0.16823569628402021</v>
      </c>
      <c r="J11" s="98">
        <v>0.16975067638799429</v>
      </c>
      <c r="K11" s="98">
        <v>0.17720174264956845</v>
      </c>
    </row>
    <row r="12" spans="1:11" x14ac:dyDescent="0.25">
      <c r="A12" s="97" t="s">
        <v>147</v>
      </c>
      <c r="B12" s="97"/>
      <c r="C12" s="129">
        <v>1117891</v>
      </c>
      <c r="D12" s="129">
        <v>1009291</v>
      </c>
      <c r="E12" s="129">
        <v>1083392</v>
      </c>
      <c r="F12" s="129">
        <v>1179045</v>
      </c>
      <c r="G12" s="129">
        <v>1386484</v>
      </c>
      <c r="H12" s="129">
        <v>1216301</v>
      </c>
      <c r="I12" s="129">
        <v>1169002</v>
      </c>
      <c r="J12" s="129">
        <v>1041151</v>
      </c>
      <c r="K12" s="129">
        <v>1027969</v>
      </c>
    </row>
    <row r="13" spans="1:11" x14ac:dyDescent="0.25">
      <c r="C13" s="2"/>
      <c r="D13" s="2"/>
      <c r="E13" s="2"/>
      <c r="F13" s="2"/>
      <c r="G13" s="2"/>
      <c r="H13" s="2"/>
      <c r="I13" s="2"/>
      <c r="J13" s="2"/>
      <c r="K13" s="2"/>
    </row>
    <row r="14" spans="1:11" x14ac:dyDescent="0.25">
      <c r="A14" s="101" t="s">
        <v>241</v>
      </c>
      <c r="B14" s="101"/>
      <c r="C14" s="128"/>
      <c r="D14" s="128"/>
      <c r="E14" s="128"/>
      <c r="F14" s="128"/>
      <c r="G14" s="128"/>
      <c r="H14" s="128"/>
      <c r="I14" s="128"/>
      <c r="J14" s="128"/>
      <c r="K14" s="128"/>
    </row>
    <row r="15" spans="1:11" x14ac:dyDescent="0.25">
      <c r="A15" s="97" t="s">
        <v>148</v>
      </c>
      <c r="B15" s="97"/>
      <c r="C15" s="98"/>
      <c r="D15" s="98"/>
      <c r="E15" s="98"/>
      <c r="F15" s="98">
        <v>0.16824205592671629</v>
      </c>
      <c r="G15" s="98">
        <v>0.14910786009180735</v>
      </c>
      <c r="H15" s="98">
        <v>0.16034221979419211</v>
      </c>
      <c r="I15" s="98">
        <v>0.15298496088062993</v>
      </c>
      <c r="J15" s="98">
        <v>0.16123097327112876</v>
      </c>
      <c r="K15" s="98">
        <v>0.17676734562786647</v>
      </c>
    </row>
    <row r="16" spans="1:11" x14ac:dyDescent="0.25">
      <c r="A16" s="97" t="s">
        <v>149</v>
      </c>
      <c r="B16" s="96"/>
      <c r="C16" s="132"/>
      <c r="D16" s="132"/>
      <c r="E16" s="132"/>
      <c r="F16" s="132">
        <v>0.16400750026237695</v>
      </c>
      <c r="G16" s="132">
        <v>0.1784718955521124</v>
      </c>
      <c r="H16" s="132">
        <v>0.17448468674974646</v>
      </c>
      <c r="I16" s="132">
        <v>0.1733625680935787</v>
      </c>
      <c r="J16" s="132">
        <v>0.20842151818498786</v>
      </c>
      <c r="K16" s="132">
        <v>0.21541744152049461</v>
      </c>
    </row>
    <row r="17" spans="1:11" x14ac:dyDescent="0.25">
      <c r="A17" s="97" t="s">
        <v>150</v>
      </c>
      <c r="B17" s="96"/>
      <c r="C17" s="132"/>
      <c r="D17" s="132"/>
      <c r="E17" s="132"/>
      <c r="F17" s="132">
        <v>9.904437962997395E-2</v>
      </c>
      <c r="G17" s="132">
        <v>9.4699685366499781E-2</v>
      </c>
      <c r="H17" s="132">
        <v>9.417360852804034E-2</v>
      </c>
      <c r="I17" s="132">
        <v>0.1002169902912574</v>
      </c>
      <c r="J17" s="132">
        <v>9.6718812651721678E-2</v>
      </c>
      <c r="K17" s="132">
        <v>0.11076649183174371</v>
      </c>
    </row>
    <row r="18" spans="1:11" x14ac:dyDescent="0.25">
      <c r="A18" s="97" t="s">
        <v>151</v>
      </c>
      <c r="B18" s="96"/>
      <c r="C18" s="132"/>
      <c r="D18" s="132"/>
      <c r="E18" s="132"/>
      <c r="F18" s="132">
        <v>5.6594222220014055E-2</v>
      </c>
      <c r="G18" s="132">
        <v>2.5866017343500164E-2</v>
      </c>
      <c r="H18" s="132">
        <v>2.7068658935876101E-2</v>
      </c>
      <c r="I18" s="132">
        <v>3.0066455840957695E-2</v>
      </c>
      <c r="J18" s="132">
        <v>3.3385891192513048E-2</v>
      </c>
      <c r="K18" s="132">
        <v>5.3775556349187764E-2</v>
      </c>
    </row>
    <row r="20" spans="1:11" x14ac:dyDescent="0.25">
      <c r="A20" s="101" t="s">
        <v>152</v>
      </c>
      <c r="B20" s="101"/>
      <c r="C20" s="128"/>
      <c r="D20" s="128"/>
      <c r="E20" s="128"/>
      <c r="F20" s="128"/>
      <c r="G20" s="128"/>
      <c r="H20" s="128"/>
      <c r="I20" s="128"/>
      <c r="J20" s="128"/>
      <c r="K20" s="128"/>
    </row>
    <row r="21" spans="1:11" x14ac:dyDescent="0.25">
      <c r="A21" s="97" t="s">
        <v>201</v>
      </c>
      <c r="B21" s="97"/>
      <c r="C21" s="98"/>
      <c r="D21" s="98"/>
      <c r="E21" s="98"/>
      <c r="F21" s="133">
        <v>445932</v>
      </c>
      <c r="G21" s="133">
        <v>510454</v>
      </c>
      <c r="H21" s="133">
        <v>483780</v>
      </c>
      <c r="I21" s="133">
        <v>455947</v>
      </c>
      <c r="J21" s="133">
        <v>460906</v>
      </c>
      <c r="K21" s="133">
        <v>452494</v>
      </c>
    </row>
    <row r="22" spans="1:11" x14ac:dyDescent="0.25">
      <c r="A22" s="97" t="s">
        <v>202</v>
      </c>
      <c r="B22" s="97"/>
      <c r="C22" s="98"/>
      <c r="D22" s="98"/>
      <c r="E22" s="98"/>
      <c r="F22" s="129">
        <v>37600</v>
      </c>
      <c r="G22" s="129">
        <v>100421.9</v>
      </c>
      <c r="H22" s="129">
        <v>95144</v>
      </c>
      <c r="I22" s="129">
        <v>106754</v>
      </c>
      <c r="J22" s="129">
        <v>99125</v>
      </c>
      <c r="K22" s="129">
        <v>108058</v>
      </c>
    </row>
    <row r="23" spans="1:11" x14ac:dyDescent="0.25">
      <c r="A23" s="97" t="s">
        <v>188</v>
      </c>
      <c r="B23" s="97"/>
      <c r="C23" s="98"/>
      <c r="D23" s="98"/>
      <c r="E23" s="98"/>
      <c r="F23" s="134">
        <f>F22/(F21/2)</f>
        <v>0.16863557672470242</v>
      </c>
      <c r="G23" s="134">
        <f>G22/G21</f>
        <v>0.19673055750371238</v>
      </c>
      <c r="H23" s="134">
        <f>H22/H21</f>
        <v>0.19666790689983049</v>
      </c>
      <c r="I23" s="98">
        <f>I22/I21</f>
        <v>0.23413686239848053</v>
      </c>
      <c r="J23" s="98">
        <f>J22/J21</f>
        <v>0.21506554481824927</v>
      </c>
      <c r="K23" s="98">
        <f>K22/K21</f>
        <v>0.23880537642488078</v>
      </c>
    </row>
  </sheetData>
  <hyperlinks>
    <hyperlink ref="A1" location="Inhoudstafel!A1" display="Naar inhoudstafel" xr:uid="{00000000-0004-0000-0600-000000000000}"/>
  </hyperlinks>
  <pageMargins left="0.70866141732283472" right="0.70866141732283472" top="0.74803149606299213" bottom="0.74803149606299213" header="0.31496062992125984" footer="0.31496062992125984"/>
  <pageSetup paperSize="9" scale="75" orientation="landscape" r:id="rId1"/>
  <ignoredErrors>
    <ignoredError sqref="F1:K1" numberStoredAsText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Version_x0020_Published_x0020_To_x0020_Library xmlns="2b4b6fc7-bde4-44a8-8bca-a78eb25a27e9" xsi:nil="true"/>
    <d4ec9b080060429989fa5f940ee3f852 xmlns="2b4b6fc7-bde4-44a8-8bca-a78eb25a27e9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Communication</TermName>
          <TermId xmlns="http://schemas.microsoft.com/office/infopath/2007/PartnerControls">3dc32a1e-2d29-47d1-bb47-d7c7ebf545f4</TermId>
        </TermInfo>
      </Terms>
    </d4ec9b080060429989fa5f940ee3f852>
    <o3cf37d2a5d34fd7955003a053893e5e xmlns="2b4b6fc7-bde4-44a8-8bca-a78eb25a27e9">
      <Terms xmlns="http://schemas.microsoft.com/office/infopath/2007/PartnerControls"/>
    </o3cf37d2a5d34fd7955003a053893e5e>
    <Master_x0020_Id xmlns="2b4b6fc7-bde4-44a8-8bca-a78eb25a27e9" xsi:nil="true"/>
    <Dossier_x0020_Number xmlns="2b4b6fc7-bde4-44a8-8bca-a78eb25a27e9">2012-000261</Dossier_x0020_Number>
    <Version_x0020_Published_x0020_to_x0020_Internet xmlns="2b4b6fc7-bde4-44a8-8bca-a78eb25a27e9" xsi:nil="true"/>
    <abfcb1f17d5f4555baa428617776f0c1 xmlns="2b4b6fc7-bde4-44a8-8bca-a78eb25a27e9">
      <Terms xmlns="http://schemas.microsoft.com/office/infopath/2007/PartnerControls"/>
    </abfcb1f17d5f4555baa428617776f0c1>
    <TaxCatchAll xmlns="2b4b6fc7-bde4-44a8-8bca-a78eb25a27e9">
      <Value>13</Value>
    </TaxCatchAll>
    <QuickPartDocumentId xmlns="2b4b6fc7-bde4-44a8-8bca-a78eb25a27e9">DS12-573-770</QuickPartDocumentId>
    <History_x0020_of_x0020_Remarks xmlns="2b4b6fc7-bde4-44a8-8bca-a78eb25a27e9" xsi:nil="true"/>
    <Administrative xmlns="2b4b6fc7-bde4-44a8-8bca-a78eb25a27e9">false</Administrative>
    <Confidential1 xmlns="2b4b6fc7-bde4-44a8-8bca-a78eb25a27e9">false</Confidential1>
    <_dlc_DocId xmlns="2b4b6fc7-bde4-44a8-8bca-a78eb25a27e9">DS12-573-770</_dlc_DocId>
    <_dlc_DocIdUrl xmlns="2b4b6fc7-bde4-44a8-8bca-a78eb25a27e9">
      <Url>http://teamworkingspace.bipt.local/sites/dossiers2012/7/2012000261/_layouts/DocIdRedir.aspx?ID=DS12-573-770</Url>
      <Description>DS12-573-770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ssier Document FR" ma:contentTypeID="0x0101004FA21861B553C741A1AA3F2E5831C1CC0507009B219235E488424E858FD5EE5506841D" ma:contentTypeVersion="75" ma:contentTypeDescription="Een nieuw document maken." ma:contentTypeScope="" ma:versionID="9f2ee97b43031e54cb521fddb4aa6420">
  <xsd:schema xmlns:xsd="http://www.w3.org/2001/XMLSchema" xmlns:xs="http://www.w3.org/2001/XMLSchema" xmlns:p="http://schemas.microsoft.com/office/2006/metadata/properties" xmlns:ns2="2b4b6fc7-bde4-44a8-8bca-a78eb25a27e9" targetNamespace="http://schemas.microsoft.com/office/2006/metadata/properties" ma:root="true" ma:fieldsID="30adff540768785fa470e8bdbf9ff5bc" ns2:_="">
    <xsd:import namespace="2b4b6fc7-bde4-44a8-8bca-a78eb25a27e9"/>
    <xsd:element name="properties">
      <xsd:complexType>
        <xsd:sequence>
          <xsd:element name="documentManagement">
            <xsd:complexType>
              <xsd:all>
                <xsd:element ref="ns2:Dossier_x0020_Number" minOccurs="0"/>
                <xsd:element ref="ns2:History_x0020_of_x0020_Remarks" minOccurs="0"/>
                <xsd:element ref="ns2:Administrative" minOccurs="0"/>
                <xsd:element ref="ns2:Confidential1" minOccurs="0"/>
                <xsd:element ref="ns2:Version_x0020_Published_x0020_To_x0020_Library" minOccurs="0"/>
                <xsd:element ref="ns2:_dlc_DocIdUrl" minOccurs="0"/>
                <xsd:element ref="ns2:_dlc_DocIdPersistId" minOccurs="0"/>
                <xsd:element ref="ns2:abfcb1f17d5f4555baa428617776f0c1" minOccurs="0"/>
                <xsd:element ref="ns2:TaxCatchAllLabel" minOccurs="0"/>
                <xsd:element ref="ns2:d4ec9b080060429989fa5f940ee3f852" minOccurs="0"/>
                <xsd:element ref="ns2:TaxCatchAll" minOccurs="0"/>
                <xsd:element ref="ns2:o3cf37d2a5d34fd7955003a053893e5e" minOccurs="0"/>
                <xsd:element ref="ns2:_dlc_DocId" minOccurs="0"/>
                <xsd:element ref="ns2:Version_x0020_Published_x0020_to_x0020_Internet" minOccurs="0"/>
                <xsd:element ref="ns2:QuickPartDocumentId" minOccurs="0"/>
                <xsd:element ref="ns2:Master_x0020_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4b6fc7-bde4-44a8-8bca-a78eb25a27e9" elementFormDefault="qualified">
    <xsd:import namespace="http://schemas.microsoft.com/office/2006/documentManagement/types"/>
    <xsd:import namespace="http://schemas.microsoft.com/office/infopath/2007/PartnerControls"/>
    <xsd:element name="Dossier_x0020_Number" ma:index="5" nillable="true" ma:displayName="Dossier Number" ma:internalName="Dossier_x0020_Number">
      <xsd:simpleType>
        <xsd:restriction base="dms:Text">
          <xsd:maxLength value="255"/>
        </xsd:restriction>
      </xsd:simpleType>
    </xsd:element>
    <xsd:element name="History_x0020_of_x0020_Remarks" ma:index="6" nillable="true" ma:displayName="History of Remarks" ma:internalName="History_x0020_of_x0020_Remarks">
      <xsd:simpleType>
        <xsd:restriction base="dms:Note">
          <xsd:maxLength value="255"/>
        </xsd:restriction>
      </xsd:simpleType>
    </xsd:element>
    <xsd:element name="Administrative" ma:index="7" nillable="true" ma:displayName="Administrative" ma:default="0" ma:internalName="Administrative">
      <xsd:simpleType>
        <xsd:restriction base="dms:Boolean"/>
      </xsd:simpleType>
    </xsd:element>
    <xsd:element name="Confidential1" ma:index="8" nillable="true" ma:displayName="Confidential" ma:default="0" ma:internalName="Confidential1">
      <xsd:simpleType>
        <xsd:restriction base="dms:Boolean"/>
      </xsd:simpleType>
    </xsd:element>
    <xsd:element name="Version_x0020_Published_x0020_To_x0020_Library" ma:index="9" nillable="true" ma:displayName="Version Published to Library" ma:internalName="Version_x0020_Published_x0020_To_x0020_Library">
      <xsd:simpleType>
        <xsd:restriction base="dms:Text">
          <xsd:maxLength value="255"/>
        </xsd:restriction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abfcb1f17d5f4555baa428617776f0c1" ma:index="12" nillable="true" ma:taxonomy="true" ma:internalName="abfcb1f17d5f4555baa428617776f0c1" ma:taxonomyFieldName="Document_x0020_Type" ma:displayName="Document Type" ma:default="" ma:fieldId="{abfcb1f1-7d5f-4555-baa4-28617776f0c1}" ma:sspId="75b52628-4ae0-409d-b79e-6d0521b2c784" ma:termSetId="0add2e65-f722-4dcd-91e5-e26bd7158a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Label" ma:index="14" nillable="true" ma:displayName="Taxonomy Catch All Column1" ma:hidden="true" ma:list="{aacb5312-317a-4e89-849f-bd5396de7844}" ma:internalName="TaxCatchAllLabel" ma:readOnly="true" ma:showField="CatchAllDataLabel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d4ec9b080060429989fa5f940ee3f852" ma:index="18" nillable="true" ma:taxonomy="true" ma:internalName="d4ec9b080060429989fa5f940ee3f852" ma:taxonomyFieldName="Service1" ma:displayName="Service" ma:readOnly="false" ma:default="" ma:fieldId="{d4ec9b08-0060-4299-89fa-5f940ee3f852}" ma:sspId="75b52628-4ae0-409d-b79e-6d0521b2c784" ma:termSetId="46b8dc2a-6372-4a7b-bdd4-6b0c5e78749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9" nillable="true" ma:displayName="Taxonomy Catch All Column" ma:hidden="true" ma:list="{aacb5312-317a-4e89-849f-bd5396de7844}" ma:internalName="TaxCatchAll" ma:showField="CatchAllData" ma:web="2b4b6fc7-bde4-44a8-8bca-a78eb25a27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3cf37d2a5d34fd7955003a053893e5e" ma:index="20" nillable="true" ma:taxonomy="true" ma:internalName="o3cf37d2a5d34fd7955003a053893e5e" ma:taxonomyFieldName="Languages" ma:displayName="Languages" ma:default="" ma:fieldId="{83cf37d2-a5d3-4fd7-9550-03a053893e5e}" ma:taxonomyMulti="true" ma:sspId="75b52628-4ae0-409d-b79e-6d0521b2c784" ma:termSetId="af6d6fcf-919d-4606-93f6-1f52cad124cb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22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Version_x0020_Published_x0020_to_x0020_Internet" ma:index="24" nillable="true" ma:displayName="Version Published to Internet" ma:internalName="Version_x0020_Published_x0020_to_x0020_Internet">
      <xsd:simpleType>
        <xsd:restriction base="dms:Text">
          <xsd:maxLength value="255"/>
        </xsd:restriction>
      </xsd:simpleType>
    </xsd:element>
    <xsd:element name="QuickPartDocumentId" ma:index="25" nillable="true" ma:displayName="Doc Id" ma:internalName="QuickPartDocumentId" ma:readOnly="false">
      <xsd:simpleType>
        <xsd:restriction base="dms:Text">
          <xsd:maxLength value="255"/>
        </xsd:restriction>
      </xsd:simpleType>
    </xsd:element>
    <xsd:element name="Master_x0020_Id" ma:index="26" nillable="true" ma:displayName="Master Id" ma:internalName="Master_x0020_I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Add Dossier Service and Service Nr Eventhandler (Added)</Name>
    <Synchronization>Synchronous</Synchronization>
    <Type>10001</Type>
    <SequenceNumber>10030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addin</Name>
    <Synchronization>Synchronous</Synchronization>
    <Type>1</Type>
    <SequenceNumber>10240</SequenceNumber>
    <Assembly>BIPT.Ged, Version=1.0.0.0, Culture=neutral, PublicKeyToken=423c9e81cd84949a</Assembly>
    <Class>BIPT.Ged.EventReceivers.FillOutDossierServiceAndServiceNumber.FillOutDossierServiceAndServiceNumber</Class>
    <Data/>
    <Filter/>
  </Receiver>
  <Receiver>
    <Name>Update Dossier Service and Service Nr Eventhandler (Updated)</Name>
    <Synchronization>Synchronous</Synchronization>
    <Type>10002</Type>
    <SequenceNumber>10250</SequenceNumber>
    <Assembly>BIPT.Ged, Version=1.0.0.0, Culture=neutral, PublicKeyToken=423c9e81cd84949a</Assembly>
    <Class>BIPT.Ged.EventReceivers.FillOutDossierServiceAndServiceNumber.FillOutDossierServiceAndServiceNumber</Class>
    <Data/>
    <Filter/>
  </Receiver>
</spe:Receivers>
</file>

<file path=customXml/itemProps1.xml><?xml version="1.0" encoding="utf-8"?>
<ds:datastoreItem xmlns:ds="http://schemas.openxmlformats.org/officeDocument/2006/customXml" ds:itemID="{D2E7273E-2642-43F5-AB08-600EA8586E5D}"/>
</file>

<file path=customXml/itemProps2.xml><?xml version="1.0" encoding="utf-8"?>
<ds:datastoreItem xmlns:ds="http://schemas.openxmlformats.org/officeDocument/2006/customXml" ds:itemID="{FD8537EA-7FF9-4CD4-82CD-3C359249AB87}"/>
</file>

<file path=customXml/itemProps3.xml><?xml version="1.0" encoding="utf-8"?>
<ds:datastoreItem xmlns:ds="http://schemas.openxmlformats.org/officeDocument/2006/customXml" ds:itemID="{24DDED0E-92DA-41A4-9702-80106F0BD910}"/>
</file>

<file path=customXml/itemProps4.xml><?xml version="1.0" encoding="utf-8"?>
<ds:datastoreItem xmlns:ds="http://schemas.openxmlformats.org/officeDocument/2006/customXml" ds:itemID="{D95DF7A6-2E1A-4585-B72A-DE70EA7EF5DF}"/>
</file>

<file path=customXml/itemProps5.xml><?xml version="1.0" encoding="utf-8"?>
<ds:datastoreItem xmlns:ds="http://schemas.openxmlformats.org/officeDocument/2006/customXml" ds:itemID="{89692C35-7F9D-4BA5-8FF3-CDEF9BE806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7</vt:i4>
      </vt:variant>
    </vt:vector>
  </HeadingPairs>
  <TitlesOfParts>
    <vt:vector size="7" baseType="lpstr">
      <vt:lpstr>Inhoudstafel</vt:lpstr>
      <vt:lpstr>marktcontext</vt:lpstr>
      <vt:lpstr>vast</vt:lpstr>
      <vt:lpstr>mobiel</vt:lpstr>
      <vt:lpstr>multiplay</vt:lpstr>
      <vt:lpstr>TV</vt:lpstr>
      <vt:lpstr>Klantverloop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Verdickt Hilde</dc:creator>
  <cp:lastModifiedBy>Hilde Verdickt</cp:lastModifiedBy>
  <cp:lastPrinted>2019-04-15T12:33:53Z</cp:lastPrinted>
  <dcterms:created xsi:type="dcterms:W3CDTF">2016-06-21T06:43:25Z</dcterms:created>
  <dcterms:modified xsi:type="dcterms:W3CDTF">2023-06-12T08:19:01Z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0x0101004FA21861B553C741A1AA3F2E5831C1CC0507009B219235E488424E858FD5EE5506841D</vt:lpwstr>
  </property>
  <property fmtid="{D5CDD505-2E9C-101B-9397-08002B2CF9AE}" pid="3" name="p5514218fd064764993fc7f005d66e34">
    <vt:lpwstr/>
  </property>
  <property fmtid="{D5CDD505-2E9C-101B-9397-08002B2CF9AE}" pid="4" name="Answer_x0020_or_x0020_Initiative">
    <vt:lpwstr/>
  </property>
  <property fmtid="{D5CDD505-2E9C-101B-9397-08002B2CF9AE}" pid="5" name="nd8a4f3b4df3473d8008d70ef4499b5e">
    <vt:lpwstr/>
  </property>
  <property fmtid="{D5CDD505-2E9C-101B-9397-08002B2CF9AE}" pid="6" name="Document_x0020_Type">
    <vt:lpwstr/>
  </property>
  <property fmtid="{D5CDD505-2E9C-101B-9397-08002B2CF9AE}" pid="7" name="Medium Type">
    <vt:lpwstr/>
  </property>
  <property fmtid="{D5CDD505-2E9C-101B-9397-08002B2CF9AE}" pid="8" name="Languages">
    <vt:lpwstr/>
  </property>
  <property fmtid="{D5CDD505-2E9C-101B-9397-08002B2CF9AE}" pid="9" name="Service1">
    <vt:lpwstr>13</vt:lpwstr>
  </property>
  <property fmtid="{D5CDD505-2E9C-101B-9397-08002B2CF9AE}" pid="10" name="_dlc_DocIdItemGuid">
    <vt:lpwstr>96c1a442-fd04-4433-af8c-9b0feb87b60a</vt:lpwstr>
  </property>
  <property fmtid="{D5CDD505-2E9C-101B-9397-08002B2CF9AE}" pid="11" name="Document Type">
    <vt:lpwstr/>
  </property>
  <property fmtid="{D5CDD505-2E9C-101B-9397-08002B2CF9AE}" pid="12" name="Answer or Initiative">
    <vt:lpwstr/>
  </property>
</Properties>
</file>