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bipt.sharepoint.com/sites/DMS-2012000261/WorkDocuments/Publicaties_statistisch jaarverslag BIPT/jaarverslag 2023/Finale versie2024/NL/"/>
    </mc:Choice>
  </mc:AlternateContent>
  <xr:revisionPtr revIDLastSave="19" documentId="8_{B09B781A-1038-42ED-A4E0-F3497647BB4B}" xr6:coauthVersionLast="47" xr6:coauthVersionMax="47" xr10:uidLastSave="{A7F215B7-A4F1-4D3A-AA42-2B97FECB5107}"/>
  <bookViews>
    <workbookView xWindow="-108" yWindow="-108" windowWidth="23256" windowHeight="12576" xr2:uid="{00000000-000D-0000-FFFF-FFFF00000000}"/>
  </bookViews>
  <sheets>
    <sheet name="Inhoudstafel" sheetId="7" r:id="rId1"/>
    <sheet name="marktcontext" sheetId="1" r:id="rId2"/>
    <sheet name="vast" sheetId="9" r:id="rId3"/>
    <sheet name="mobiel" sheetId="12" r:id="rId4"/>
    <sheet name="multiplay" sheetId="4" r:id="rId5"/>
    <sheet name="TV" sheetId="5" r:id="rId6"/>
    <sheet name="Klantverloop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9" i="12" l="1"/>
  <c r="M99" i="12"/>
  <c r="K99" i="12"/>
  <c r="J99" i="12"/>
  <c r="I99" i="12"/>
  <c r="H99" i="12"/>
  <c r="G99" i="12"/>
  <c r="F99" i="12"/>
  <c r="E99" i="12"/>
  <c r="D99" i="12"/>
  <c r="N93" i="12"/>
  <c r="M93" i="12"/>
  <c r="K93" i="12"/>
  <c r="J93" i="12"/>
  <c r="I93" i="12"/>
  <c r="H93" i="12"/>
  <c r="G93" i="12"/>
  <c r="F93" i="12"/>
  <c r="E93" i="12"/>
  <c r="D93" i="12"/>
  <c r="N82" i="12"/>
  <c r="M82" i="12"/>
  <c r="K82" i="12"/>
  <c r="D82" i="12"/>
  <c r="N72" i="12"/>
  <c r="M72" i="12"/>
  <c r="K72" i="12"/>
  <c r="J72" i="12"/>
  <c r="J82" i="12" s="1"/>
  <c r="I72" i="12"/>
  <c r="I82" i="12" s="1"/>
  <c r="H72" i="12"/>
  <c r="H82" i="12" s="1"/>
  <c r="G72" i="12"/>
  <c r="G82" i="12" s="1"/>
  <c r="F72" i="12"/>
  <c r="F82" i="12" s="1"/>
  <c r="E72" i="12"/>
  <c r="E82" i="12" s="1"/>
  <c r="D72" i="12"/>
  <c r="N64" i="12"/>
  <c r="L64" i="12"/>
  <c r="J64" i="12"/>
  <c r="I64" i="12"/>
  <c r="M59" i="12"/>
  <c r="L59" i="12"/>
  <c r="K59" i="12"/>
  <c r="I59" i="12"/>
  <c r="F59" i="12"/>
  <c r="J52" i="12"/>
  <c r="J59" i="12" s="1"/>
  <c r="J50" i="12"/>
  <c r="O42" i="12"/>
  <c r="O59" i="12" s="1"/>
  <c r="N42" i="12"/>
  <c r="N59" i="12" s="1"/>
  <c r="M42" i="12"/>
  <c r="M64" i="12" s="1"/>
  <c r="L42" i="12"/>
  <c r="J42" i="12"/>
  <c r="I42" i="12"/>
  <c r="H42" i="12"/>
  <c r="H64" i="12" s="1"/>
  <c r="G42" i="12"/>
  <c r="G64" i="12" s="1"/>
  <c r="F42" i="12"/>
  <c r="E42" i="12"/>
  <c r="E59" i="12" s="1"/>
  <c r="D42" i="12"/>
  <c r="D59" i="12" s="1"/>
  <c r="N27" i="12"/>
  <c r="M27" i="12"/>
  <c r="L27" i="12"/>
  <c r="K27" i="12"/>
  <c r="J27" i="12"/>
  <c r="O23" i="12"/>
  <c r="N23" i="12"/>
  <c r="O87" i="12" s="1"/>
  <c r="M23" i="12"/>
  <c r="L23" i="12"/>
  <c r="K23" i="12"/>
  <c r="J23" i="12"/>
  <c r="K64" i="12" s="1"/>
  <c r="I23" i="12"/>
  <c r="H23" i="12"/>
  <c r="G23" i="12"/>
  <c r="F23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I10" i="12"/>
  <c r="O3" i="12"/>
  <c r="N3" i="12"/>
  <c r="M3" i="12"/>
  <c r="L3" i="12"/>
  <c r="K3" i="12"/>
  <c r="J3" i="12"/>
  <c r="I3" i="12"/>
  <c r="H3" i="12"/>
  <c r="G3" i="12"/>
  <c r="F3" i="12"/>
  <c r="E3" i="12"/>
  <c r="H59" i="12" l="1"/>
  <c r="O64" i="12"/>
  <c r="G59" i="12"/>
  <c r="L23" i="10" l="1"/>
  <c r="Q19" i="5" l="1"/>
  <c r="Q14" i="5"/>
  <c r="T41" i="4" l="1"/>
  <c r="T45" i="4"/>
  <c r="T42" i="4" l="1"/>
  <c r="T43" i="4"/>
  <c r="T16" i="4"/>
  <c r="T8" i="4"/>
  <c r="T3" i="4"/>
  <c r="O32" i="9" l="1"/>
  <c r="O40" i="9"/>
  <c r="O28" i="9"/>
  <c r="O23" i="9" l="1"/>
  <c r="O19" i="9"/>
  <c r="O18" i="9" s="1"/>
  <c r="O3" i="9"/>
  <c r="O33" i="1"/>
  <c r="O42" i="1"/>
  <c r="O43" i="1"/>
  <c r="M27" i="1" l="1"/>
  <c r="N27" i="1"/>
  <c r="O27" i="1"/>
  <c r="O17" i="1"/>
  <c r="O3" i="1"/>
  <c r="E22" i="4" l="1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D22" i="4"/>
  <c r="S41" i="4" l="1"/>
  <c r="S42" i="4"/>
  <c r="S43" i="4"/>
  <c r="S35" i="4"/>
  <c r="S16" i="4"/>
  <c r="S8" i="4"/>
  <c r="S3" i="4"/>
  <c r="K23" i="10" l="1"/>
  <c r="L27" i="1" l="1"/>
  <c r="S45" i="4" l="1"/>
  <c r="E3" i="5"/>
  <c r="F3" i="5"/>
  <c r="G3" i="5"/>
  <c r="H3" i="5"/>
  <c r="I3" i="5"/>
  <c r="J3" i="5"/>
  <c r="K3" i="5"/>
  <c r="L3" i="5"/>
  <c r="M3" i="5"/>
  <c r="N3" i="5"/>
  <c r="O3" i="5"/>
  <c r="P3" i="5"/>
  <c r="D3" i="5"/>
  <c r="L32" i="9" l="1"/>
  <c r="K32" i="9"/>
  <c r="N32" i="9"/>
  <c r="M32" i="9"/>
  <c r="L40" i="9"/>
  <c r="M40" i="9"/>
  <c r="N40" i="9"/>
  <c r="N28" i="9"/>
  <c r="N23" i="9" l="1"/>
  <c r="N19" i="9"/>
  <c r="N18" i="9" s="1"/>
  <c r="N3" i="9"/>
  <c r="N33" i="1"/>
  <c r="L34" i="1"/>
  <c r="L33" i="1" s="1"/>
  <c r="K34" i="1"/>
  <c r="K33" i="1" s="1"/>
  <c r="J34" i="1"/>
  <c r="J33" i="1" s="1"/>
  <c r="I34" i="1"/>
  <c r="I33" i="1" s="1"/>
  <c r="H34" i="1"/>
  <c r="G34" i="1"/>
  <c r="G33" i="1" s="1"/>
  <c r="F34" i="1"/>
  <c r="F33" i="1" s="1"/>
  <c r="E34" i="1"/>
  <c r="D34" i="1"/>
  <c r="D33" i="1" s="1"/>
  <c r="M33" i="1"/>
  <c r="H33" i="1" l="1"/>
  <c r="E33" i="1"/>
  <c r="N42" i="1"/>
  <c r="I19" i="5" l="1"/>
  <c r="J19" i="5"/>
  <c r="K19" i="5"/>
  <c r="L19" i="5"/>
  <c r="M19" i="5"/>
  <c r="N19" i="5"/>
  <c r="O19" i="5"/>
  <c r="P19" i="5"/>
  <c r="P14" i="5"/>
  <c r="O9" i="5"/>
  <c r="P9" i="5"/>
  <c r="P7" i="5"/>
  <c r="N17" i="1" l="1"/>
  <c r="N3" i="1"/>
  <c r="N43" i="1" l="1"/>
  <c r="J23" i="10"/>
  <c r="O14" i="5" l="1"/>
  <c r="O7" i="5"/>
  <c r="R45" i="4" l="1"/>
  <c r="R41" i="4" l="1"/>
  <c r="R42" i="4"/>
  <c r="R43" i="4"/>
  <c r="R35" i="4"/>
  <c r="R31" i="4"/>
  <c r="R28" i="4"/>
  <c r="R25" i="4"/>
  <c r="R16" i="4"/>
  <c r="R8" i="4"/>
  <c r="R3" i="4"/>
  <c r="M23" i="9" l="1"/>
  <c r="M19" i="9"/>
  <c r="M28" i="9"/>
  <c r="M18" i="9" l="1"/>
  <c r="M3" i="9"/>
  <c r="L7" i="5" l="1"/>
  <c r="M17" i="1" l="1"/>
  <c r="M42" i="1"/>
  <c r="M3" i="1" l="1"/>
  <c r="M43" i="1" s="1"/>
  <c r="I23" i="10"/>
  <c r="N14" i="5" l="1"/>
  <c r="N9" i="5"/>
  <c r="Q45" i="4" l="1"/>
  <c r="Q41" i="4" l="1"/>
  <c r="Q42" i="4"/>
  <c r="Q43" i="4"/>
  <c r="Q16" i="4"/>
  <c r="Q8" i="4"/>
  <c r="Q3" i="4"/>
  <c r="L28" i="9" l="1"/>
  <c r="L23" i="9" l="1"/>
  <c r="L19" i="9"/>
  <c r="L3" i="9"/>
  <c r="L18" i="9" l="1"/>
  <c r="L42" i="1" l="1"/>
  <c r="L17" i="1"/>
  <c r="L3" i="1" l="1"/>
  <c r="H23" i="10"/>
  <c r="P45" i="4" l="1"/>
  <c r="P41" i="4"/>
  <c r="P42" i="4"/>
  <c r="P43" i="4"/>
  <c r="P16" i="4"/>
  <c r="P8" i="4"/>
  <c r="P3" i="4"/>
  <c r="K40" i="9" l="1"/>
  <c r="K28" i="9"/>
  <c r="K23" i="9" l="1"/>
  <c r="K19" i="9"/>
  <c r="K18" i="9" l="1"/>
  <c r="J9" i="9"/>
  <c r="K9" i="9"/>
  <c r="J4" i="9"/>
  <c r="J3" i="9" s="1"/>
  <c r="K4" i="9"/>
  <c r="K3" i="9" l="1"/>
  <c r="K9" i="1" l="1"/>
  <c r="K22" i="1" l="1"/>
  <c r="K13" i="1" l="1"/>
  <c r="K18" i="1" l="1"/>
  <c r="K4" i="1"/>
  <c r="K42" i="1" s="1"/>
  <c r="K17" i="1" l="1"/>
  <c r="K3" i="1"/>
  <c r="F23" i="10" l="1"/>
  <c r="G23" i="10" l="1"/>
  <c r="L14" i="5" l="1"/>
  <c r="L9" i="5"/>
  <c r="O41" i="4" l="1"/>
  <c r="O42" i="4"/>
  <c r="O43" i="4"/>
  <c r="O45" i="4"/>
  <c r="O16" i="4" l="1"/>
  <c r="O8" i="4"/>
  <c r="O3" i="4"/>
  <c r="J23" i="9" l="1"/>
  <c r="J19" i="9"/>
  <c r="J18" i="9" l="1"/>
  <c r="J32" i="9" l="1"/>
  <c r="J40" i="9"/>
  <c r="J28" i="9"/>
  <c r="J9" i="1" l="1"/>
  <c r="J5" i="1" l="1"/>
  <c r="J4" i="1" s="1"/>
  <c r="J42" i="1" s="1"/>
  <c r="J13" i="1"/>
  <c r="J22" i="1"/>
  <c r="J18" i="1"/>
  <c r="J17" i="1" l="1"/>
  <c r="J3" i="1"/>
  <c r="K9" i="5" l="1"/>
  <c r="J9" i="5"/>
  <c r="I9" i="5"/>
  <c r="H9" i="5"/>
  <c r="G9" i="5"/>
  <c r="K14" i="5" l="1"/>
  <c r="J14" i="5"/>
  <c r="I14" i="5"/>
  <c r="H14" i="5"/>
  <c r="N45" i="4"/>
  <c r="M45" i="4"/>
  <c r="N43" i="4"/>
  <c r="N42" i="4"/>
  <c r="N41" i="4"/>
  <c r="N35" i="4"/>
  <c r="N31" i="4"/>
  <c r="M31" i="4"/>
  <c r="L31" i="4"/>
  <c r="K31" i="4"/>
  <c r="J31" i="4"/>
  <c r="I31" i="4"/>
  <c r="H31" i="4"/>
  <c r="G31" i="4"/>
  <c r="N28" i="4"/>
  <c r="M28" i="4"/>
  <c r="L28" i="4"/>
  <c r="K28" i="4"/>
  <c r="J28" i="4"/>
  <c r="I28" i="4"/>
  <c r="H28" i="4"/>
  <c r="G28" i="4"/>
  <c r="N25" i="4"/>
  <c r="M25" i="4"/>
  <c r="L25" i="4"/>
  <c r="K25" i="4"/>
  <c r="J25" i="4"/>
  <c r="I25" i="4"/>
  <c r="H25" i="4"/>
  <c r="G25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40" i="9"/>
  <c r="H40" i="9"/>
  <c r="G40" i="9"/>
  <c r="F40" i="9"/>
  <c r="E40" i="9"/>
  <c r="D40" i="9"/>
  <c r="I32" i="9"/>
  <c r="H32" i="9"/>
  <c r="G32" i="9"/>
  <c r="F32" i="9"/>
  <c r="E32" i="9"/>
  <c r="D32" i="9"/>
  <c r="I28" i="9"/>
  <c r="H28" i="9"/>
  <c r="G28" i="9"/>
  <c r="F28" i="9"/>
  <c r="E28" i="9"/>
  <c r="D28" i="9"/>
  <c r="I23" i="9"/>
  <c r="H23" i="9"/>
  <c r="G23" i="9"/>
  <c r="F23" i="9"/>
  <c r="E23" i="9"/>
  <c r="D23" i="9"/>
  <c r="I19" i="9"/>
  <c r="H19" i="9"/>
  <c r="G19" i="9"/>
  <c r="F19" i="9"/>
  <c r="E19" i="9"/>
  <c r="D19" i="9"/>
  <c r="I9" i="9"/>
  <c r="H9" i="9"/>
  <c r="G9" i="9"/>
  <c r="F9" i="9"/>
  <c r="E9" i="9"/>
  <c r="D9" i="9"/>
  <c r="I4" i="9"/>
  <c r="H4" i="9"/>
  <c r="G4" i="9"/>
  <c r="F4" i="9"/>
  <c r="E4" i="9"/>
  <c r="D4" i="9"/>
  <c r="I22" i="1"/>
  <c r="H22" i="1"/>
  <c r="G22" i="1"/>
  <c r="F22" i="1"/>
  <c r="I18" i="1"/>
  <c r="H18" i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H17" i="1" l="1"/>
  <c r="H19" i="5"/>
  <c r="I18" i="9"/>
  <c r="I17" i="1"/>
  <c r="F17" i="1"/>
  <c r="G17" i="1"/>
  <c r="D4" i="1"/>
  <c r="D42" i="1" s="1"/>
  <c r="G4" i="1"/>
  <c r="G42" i="1" s="1"/>
  <c r="F18" i="9"/>
  <c r="E3" i="9"/>
  <c r="D3" i="9"/>
  <c r="H3" i="9"/>
  <c r="G18" i="9"/>
  <c r="I3" i="9"/>
  <c r="E18" i="9"/>
  <c r="F4" i="1"/>
  <c r="F42" i="1" s="1"/>
  <c r="F3" i="9"/>
  <c r="D18" i="9"/>
  <c r="H18" i="9"/>
  <c r="E4" i="1"/>
  <c r="E42" i="1" s="1"/>
  <c r="E17" i="1"/>
  <c r="G3" i="9"/>
  <c r="H4" i="1"/>
  <c r="H42" i="1" s="1"/>
  <c r="I4" i="1"/>
  <c r="I42" i="1" s="1"/>
  <c r="D17" i="1"/>
  <c r="D3" i="1" l="1"/>
  <c r="G3" i="1"/>
  <c r="F3" i="1"/>
  <c r="E3" i="1"/>
  <c r="H3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7A3BBF71-6A3E-413E-8270-B70E4FE4DB12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F65ECD1B-416D-4A65-BBDB-A71E4CD9709A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5" authorId="0" shapeId="0" xr:uid="{2DE0D699-57D1-4F6C-A12E-25EDC1D8A851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5" authorId="0" shapeId="0" xr:uid="{0CDB712B-9B25-41E4-A314-2F6726198B1A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<sst xmlns="http://schemas.openxmlformats.org/spreadsheetml/2006/main" count="327" uniqueCount="239">
  <si>
    <t>Inhoudstafel</t>
  </si>
  <si>
    <t>Marktcontext</t>
  </si>
  <si>
    <t>Mobiel</t>
  </si>
  <si>
    <t>Multiplay</t>
  </si>
  <si>
    <t>TV</t>
  </si>
  <si>
    <t xml:space="preserve">      - ander</t>
  </si>
  <si>
    <t>OMZET ELEKTRONISCHE COMMUNICATIE EN TV ( RETAIL EN WHOLESALE )</t>
  </si>
  <si>
    <t>VOLUME VASTE BREEDBANDLIJNEN</t>
  </si>
  <si>
    <t>VASTE BREEDBANDLIJNEN PER SNELHEIDSCATEGORIE</t>
  </si>
  <si>
    <t>VASTE BREEDBANDLIJNEN PER TECHNOLOGIE</t>
  </si>
  <si>
    <t xml:space="preserve">   Ander</t>
  </si>
  <si>
    <t>duizend euro</t>
  </si>
  <si>
    <t xml:space="preserve">   Retail diensten (spraak, sms, mms, data)</t>
  </si>
  <si>
    <t xml:space="preserve">   M2M</t>
  </si>
  <si>
    <t xml:space="preserve">   MVNO</t>
  </si>
  <si>
    <t xml:space="preserve">   Apparatuur</t>
  </si>
  <si>
    <t xml:space="preserve">   Roaming spraak, sms, data (retail)</t>
  </si>
  <si>
    <t xml:space="preserve">   Visitor roaming</t>
  </si>
  <si>
    <t xml:space="preserve">   MTR sms</t>
  </si>
  <si>
    <t>megabytes</t>
  </si>
  <si>
    <t xml:space="preserve">   Double play</t>
  </si>
  <si>
    <t xml:space="preserve">   Triple play</t>
  </si>
  <si>
    <t xml:space="preserve">   Quadruple play</t>
  </si>
  <si>
    <t xml:space="preserve">   Vast BB + mobiel</t>
  </si>
  <si>
    <t xml:space="preserve">   Vast BB + vast TEL</t>
  </si>
  <si>
    <t xml:space="preserve">   Vast BB + TV</t>
  </si>
  <si>
    <t xml:space="preserve">   Vast TEL + TV</t>
  </si>
  <si>
    <t xml:space="preserve">   Vast TEL + mobiel</t>
  </si>
  <si>
    <t xml:space="preserve">   TV + mobiel</t>
  </si>
  <si>
    <t xml:space="preserve">   Vast BB + TV + vast TEL</t>
  </si>
  <si>
    <t xml:space="preserve">   Vast BB + TV + mobiel</t>
  </si>
  <si>
    <t xml:space="preserve">   Vast BB + vast TEL + mobiel</t>
  </si>
  <si>
    <t xml:space="preserve">   Vast TEL + TV+ mobiel</t>
  </si>
  <si>
    <t xml:space="preserve">RETAIL TV-INKOMSTEN, WAARVAN : </t>
  </si>
  <si>
    <t xml:space="preserve">   Enkel analoge TV</t>
  </si>
  <si>
    <t>2017</t>
  </si>
  <si>
    <t>TOEGANGSKANALEN TOT VAST TELEFOONNETWERK</t>
  </si>
  <si>
    <t>VOLUME VAST SPRAAKTELEFOONVERKEER, WAARVAN:</t>
  </si>
  <si>
    <t xml:space="preserve">    -Nationaal vast naar vast</t>
  </si>
  <si>
    <t xml:space="preserve">    -Nationaal vast naar mobiel</t>
  </si>
  <si>
    <t xml:space="preserve">   - Internationaal</t>
  </si>
  <si>
    <t>N/A</t>
  </si>
  <si>
    <t xml:space="preserve">   MTR spraak</t>
  </si>
  <si>
    <t xml:space="preserve">   </t>
  </si>
  <si>
    <t>duizend minuten</t>
  </si>
  <si>
    <t>duizend</t>
  </si>
  <si>
    <t xml:space="preserve">MOBIEL DATAVOLUME </t>
  </si>
  <si>
    <t>SMS VOLUME</t>
  </si>
  <si>
    <t>gigabytes/maand</t>
  </si>
  <si>
    <t>euro/maand</t>
  </si>
  <si>
    <t xml:space="preserve">MOBIEL SPRAAKVERKEER </t>
  </si>
  <si>
    <t xml:space="preserve">   GEMIDDELD MAANDELIJKS SPRAAKVOLUME PER ACTIEVE SIMKAART</t>
  </si>
  <si>
    <t>minuten/maand</t>
  </si>
  <si>
    <t xml:space="preserve">    - Residentieel</t>
  </si>
  <si>
    <t xml:space="preserve">    - Zakelijk</t>
  </si>
  <si>
    <t xml:space="preserve">  SMS VOLUME MVNO</t>
  </si>
  <si>
    <t xml:space="preserve">   GEMIDDELD MAANDELIJKS SMS VOLUME PER ACTIEVE SIMKAART</t>
  </si>
  <si>
    <t>aantal sms/maand</t>
  </si>
  <si>
    <t xml:space="preserve">   MOBIEL DATAVOLUME MVNO</t>
  </si>
  <si>
    <t xml:space="preserve">   MOBIEL DATAVOLUME MNO + MVNO</t>
  </si>
  <si>
    <t xml:space="preserve">   MOBIEL DATAVOLUME MNO</t>
  </si>
  <si>
    <t xml:space="preserve">     - Mobiel naar vast ( MNO + MVNO )</t>
  </si>
  <si>
    <t xml:space="preserve">     - Mobiel naar mobiel off-net ( MNO + MVNO )</t>
  </si>
  <si>
    <t xml:space="preserve">     - Mobiel naar mobiel on-net ( MNO + MVNO )</t>
  </si>
  <si>
    <t xml:space="preserve">     - Internationaal uitgaand (excl roaming out naar abonnee in het buitenland)</t>
  </si>
  <si>
    <t xml:space="preserve">     - Oproepen naar voice mail</t>
  </si>
  <si>
    <t xml:space="preserve">     - Roaming out : naar mobiele abonnee in het buitenland ( MNO + MVNO )</t>
  </si>
  <si>
    <t xml:space="preserve">     - Roaming out : door mobiele abonnee in het buitenland ( MNO + MVNO )</t>
  </si>
  <si>
    <t xml:space="preserve">     -  Residentieel</t>
  </si>
  <si>
    <t xml:space="preserve">      - Zakelijk</t>
  </si>
  <si>
    <t xml:space="preserve">      - Gemiddeld maandelijks spraakvolume  (MNO + MVNO abonnees)</t>
  </si>
  <si>
    <t xml:space="preserve">      - Gemiddeld maandelijks spraakvolume (MNO abonnees)</t>
  </si>
  <si>
    <t xml:space="preserve">             -  Residentieel</t>
  </si>
  <si>
    <t xml:space="preserve">             - Zakelijk</t>
  </si>
  <si>
    <t xml:space="preserve">   - SMS georigineerd op het thuisnetwerk (exclusief roaming )</t>
  </si>
  <si>
    <t xml:space="preserve">   - SMS roaming out : naar mobiele abonnee in het buitenland </t>
  </si>
  <si>
    <t xml:space="preserve">   - SMS roaming out : door mobiele abonnee in het buitenland </t>
  </si>
  <si>
    <t xml:space="preserve">    - SMS MVNO abonnees (inclusief roaming out)</t>
  </si>
  <si>
    <t xml:space="preserve">    - SMS MVNO abonnees (inclusief roaming out verzonden sms door mobiele abonnee)</t>
  </si>
  <si>
    <t xml:space="preserve">   - Gemiddeld verzonden SMS per actieve simkaart ( MNO )</t>
  </si>
  <si>
    <t xml:space="preserve">        - residentieel</t>
  </si>
  <si>
    <t xml:space="preserve">       - zakelijk</t>
  </si>
  <si>
    <t xml:space="preserve">   - Mobiel datavolume MNO + MVNO ( exclusief roaming out )</t>
  </si>
  <si>
    <t xml:space="preserve">   - Roaming out mobile data MNO + MVNO</t>
  </si>
  <si>
    <t xml:space="preserve">    - 3G verkeer</t>
  </si>
  <si>
    <t xml:space="preserve">    - Tablet/PC</t>
  </si>
  <si>
    <t xml:space="preserve">   OMZET ELEKTRONISCHE COMMUNICATIE, WAARVAN :</t>
  </si>
  <si>
    <t xml:space="preserve">    - Retail</t>
  </si>
  <si>
    <t xml:space="preserve">       - mobiel</t>
  </si>
  <si>
    <t xml:space="preserve">      -  vast </t>
  </si>
  <si>
    <t xml:space="preserve">       - vast </t>
  </si>
  <si>
    <t xml:space="preserve">       - ander</t>
  </si>
  <si>
    <t xml:space="preserve">   OMZET TV, WAARVAN :</t>
  </si>
  <si>
    <t xml:space="preserve">   - Retail</t>
  </si>
  <si>
    <t xml:space="preserve">  -  Wholesale</t>
  </si>
  <si>
    <t xml:space="preserve">    -  Wholesale</t>
  </si>
  <si>
    <t xml:space="preserve">    RESIDENTIEEL</t>
  </si>
  <si>
    <t xml:space="preserve">    ZAKELIJK</t>
  </si>
  <si>
    <t xml:space="preserve">   RESIDENTIELE TOEGANGSKANALEN</t>
  </si>
  <si>
    <t xml:space="preserve">    ZAKELIJKE TOEGANGSKANALEN</t>
  </si>
  <si>
    <t xml:space="preserve">     - PSTN</t>
  </si>
  <si>
    <t xml:space="preserve">     - Kabel</t>
  </si>
  <si>
    <t xml:space="preserve">     - ISDN-2</t>
  </si>
  <si>
    <t xml:space="preserve">     -Managed VoB</t>
  </si>
  <si>
    <t xml:space="preserve">     - ISDN-30</t>
  </si>
  <si>
    <t xml:space="preserve">     - Managed VoB</t>
  </si>
  <si>
    <t xml:space="preserve">   RESIDENTIEEL, WAARVAN  :</t>
  </si>
  <si>
    <t xml:space="preserve">  ZAKELIJK, WAARVAN :</t>
  </si>
  <si>
    <t xml:space="preserve">    - Residentieel </t>
  </si>
  <si>
    <t xml:space="preserve">     &gt;= 144 kbps; &lt; 2 Mbps</t>
  </si>
  <si>
    <t xml:space="preserve">     = 2 Mbps;&lt; 10 Mbps</t>
  </si>
  <si>
    <t xml:space="preserve">     = 10 Mbps;&lt; 30 Mbps</t>
  </si>
  <si>
    <t xml:space="preserve">     = 30 Mbps;&lt; 100 Mbps</t>
  </si>
  <si>
    <t xml:space="preserve">    - DSL</t>
  </si>
  <si>
    <t xml:space="preserve">    - VDSL</t>
  </si>
  <si>
    <t xml:space="preserve">    - Kabel</t>
  </si>
  <si>
    <t xml:space="preserve">    - NGA kabel</t>
  </si>
  <si>
    <t xml:space="preserve">  SMS VOLUME MNO + MVNO</t>
  </si>
  <si>
    <t>Vast</t>
  </si>
  <si>
    <t xml:space="preserve">   - Residentieel</t>
  </si>
  <si>
    <t xml:space="preserve">   - Zakelijk</t>
  </si>
  <si>
    <t xml:space="preserve">   MOBIEL SPRAAKVOLUME RETAIL MNO + MVNO</t>
  </si>
  <si>
    <t>Retail ARPU digitale TV</t>
  </si>
  <si>
    <t xml:space="preserve">   GEMIDDELD JAARVOLUME DIGITAAL</t>
  </si>
  <si>
    <t xml:space="preserve">   - stand alone</t>
  </si>
  <si>
    <t xml:space="preserve">   - multiplay</t>
  </si>
  <si>
    <t xml:space="preserve">  TV</t>
  </si>
  <si>
    <t xml:space="preserve">  Vaste telefonie</t>
  </si>
  <si>
    <t xml:space="preserve">   Volume geporteerde mobiele nummers tijdens jaar</t>
  </si>
  <si>
    <t xml:space="preserve">   Churn unbundled services</t>
  </si>
  <si>
    <t xml:space="preserve">   Churn 2-play</t>
  </si>
  <si>
    <t xml:space="preserve">   Churn 3-play</t>
  </si>
  <si>
    <t xml:space="preserve">   Churn 4-play</t>
  </si>
  <si>
    <t>HUISHOUDENS MET VASTE DIENSTEN/TV (analoog/digitaal)</t>
  </si>
  <si>
    <t xml:space="preserve">   MOBIEL SPRAAKVOLUME MVNO ( roaming out inbegrepen, exclusief Telenet vanaf 2017 )</t>
  </si>
  <si>
    <t xml:space="preserve">   SMS VOLUME MNO ( inclusief roaming out, beperkt tot verzonden sms vanaf 2016 )</t>
  </si>
  <si>
    <t xml:space="preserve">   GEMIDDELD MAANDELIJKS DATAVERBRUIK MNO PER ACTIEVE DATASIMKAART</t>
  </si>
  <si>
    <t>RETAILOMZET BUNDELS RESIDENTIELE MARKT</t>
  </si>
  <si>
    <t xml:space="preserve">   - Postpaid</t>
  </si>
  <si>
    <t xml:space="preserve">   - Prepaid</t>
  </si>
  <si>
    <t xml:space="preserve">    - Smartphone</t>
  </si>
  <si>
    <t xml:space="preserve">   - Gemiddeld SMS  per actieve simkaart ( MNO + MVNO abonnees )</t>
  </si>
  <si>
    <t>Naar inhoudstafel</t>
  </si>
  <si>
    <t>euro</t>
  </si>
  <si>
    <t xml:space="preserve">MOBIEL </t>
  </si>
  <si>
    <t xml:space="preserve">     -  Zakelijk</t>
  </si>
  <si>
    <t>TRIPLE PLAY BUNDELS (residentieel) WAARVAN :</t>
  </si>
  <si>
    <t>DOUBLE PLAY BUNDELS (RESIDENTIEEL), WAARVAN :</t>
  </si>
  <si>
    <t>VERHOUDING STAND ALONE - BUNDEL PER PRODUCT (RESIDENTIEEL)</t>
  </si>
  <si>
    <t>ARPU/MAAND (RESIDENTIEEL)</t>
  </si>
  <si>
    <t xml:space="preserve">   ACTIEVE CS/CPS</t>
  </si>
  <si>
    <t xml:space="preserve">   Vlaanderen</t>
  </si>
  <si>
    <t xml:space="preserve">   Wallonie</t>
  </si>
  <si>
    <t xml:space="preserve">   Brussel</t>
  </si>
  <si>
    <t xml:space="preserve">   Churn residentieel (ontkoppelde simkaarten van mobiele netwerk)</t>
  </si>
  <si>
    <t xml:space="preserve">   Churn zakelijk (ontkoppelde simkaarten van mobiele netwerk)</t>
  </si>
  <si>
    <t xml:space="preserve">   Churn totaal (ontkoppelde simkaarten van mobiele netwerk)</t>
  </si>
  <si>
    <t>2018</t>
  </si>
  <si>
    <t xml:space="preserve">    MOBIEL SPRAAKVOLUME  MNO  ( exclusief oproepen naar voice mail vanaf 2014 )</t>
  </si>
  <si>
    <t xml:space="preserve">    - MOBIEL SPRAAKVOLUME MVNO abonnees (inclusief roaming out gemaakte oproepen)</t>
  </si>
  <si>
    <t xml:space="preserve">    - MOBIEL SPRAAKVOLUME  MVNO abonnees (inclusief roaming out: gemaakte en ontvangen oproepen)</t>
  </si>
  <si>
    <t xml:space="preserve">        - MNO</t>
  </si>
  <si>
    <t xml:space="preserve">       - MVNO</t>
  </si>
  <si>
    <t xml:space="preserve">       - MNO</t>
  </si>
  <si>
    <t xml:space="preserve">      -  MVNO</t>
  </si>
  <si>
    <t>VAST</t>
  </si>
  <si>
    <t xml:space="preserve">   Volume geporteerde vaste nummers tijdens jaar</t>
  </si>
  <si>
    <t xml:space="preserve">  % easy switch in totaal acquisities</t>
  </si>
  <si>
    <t xml:space="preserve">      -Vast</t>
  </si>
  <si>
    <t xml:space="preserve">      -Mobiel</t>
  </si>
  <si>
    <t xml:space="preserve">      -TV</t>
  </si>
  <si>
    <t>RETAILOMZET ELEKTRONISCHE COMMUNICATIE &amp; TV (  EXCLUSIEF ANDER ), WAARVAN :</t>
  </si>
  <si>
    <t>2019</t>
  </si>
  <si>
    <r>
      <t xml:space="preserve">duizend </t>
    </r>
    <r>
      <rPr>
        <b/>
        <sz val="10"/>
        <color theme="0"/>
        <rFont val="Calibri"/>
        <family val="2"/>
      </rPr>
      <t>euro</t>
    </r>
  </si>
  <si>
    <t xml:space="preserve">  Churn vast breedband (bundel + stand-alone)</t>
  </si>
  <si>
    <t xml:space="preserve">  Churn vaste telefonie (bundel + stand alone)</t>
  </si>
  <si>
    <t xml:space="preserve">     &gt;= 1 Gbps</t>
  </si>
  <si>
    <t xml:space="preserve">     &gt;= 100 Mbps;&lt; 1Gbps</t>
  </si>
  <si>
    <t>2020</t>
  </si>
  <si>
    <t xml:space="preserve">  Acquisities huishoudens  ( jaar ) </t>
  </si>
  <si>
    <t xml:space="preserve">  Acquisities via Easy switch </t>
  </si>
  <si>
    <t xml:space="preserve">   Enkel analoog</t>
  </si>
  <si>
    <t xml:space="preserve">   ROAMING IN  (oproepen ontstaan op het Belgisch netwerk )</t>
  </si>
  <si>
    <t>Klantverloop</t>
  </si>
  <si>
    <t>2021</t>
  </si>
  <si>
    <t xml:space="preserve">   -  FTTH-FTTB + FTTO</t>
  </si>
  <si>
    <t>AANTAL RESIDENTIELE KLANTEN MET EEN BUNDEL WAARVAN :</t>
  </si>
  <si>
    <t xml:space="preserve">   Vast breedband ( Resdidentiële klanten )</t>
  </si>
  <si>
    <t>AANTAL ZAKELIJKE KLANTEN MET EEN BUNDEL</t>
  </si>
  <si>
    <t xml:space="preserve">ACTIEVE DATASIMKAARTEN </t>
  </si>
  <si>
    <t>INVESTERINGEN TELECOM &amp; TV, WAARVAN :</t>
  </si>
  <si>
    <t>2022</t>
  </si>
  <si>
    <t>TV-AANSLUITINGEN ( exclusief satelliet)</t>
  </si>
  <si>
    <t xml:space="preserve">   Digitaal exclusief satelliet</t>
  </si>
  <si>
    <t xml:space="preserve">   INVESTERINGEN TELECOM </t>
  </si>
  <si>
    <t xml:space="preserve">      -Ander</t>
  </si>
  <si>
    <t xml:space="preserve">   ZUIVERE TV-INVESTERINGEN </t>
  </si>
  <si>
    <t xml:space="preserve">   - waarvan uitzendrechten,content</t>
  </si>
  <si>
    <t xml:space="preserve">    CAPEX OVER OMZET RATIO TELECOM &amp; TV (  exclusief licentievergoedingen, uitzendrechten &amp; content)</t>
  </si>
  <si>
    <t xml:space="preserve">      -Licentie &amp; leasingsvergoedingen telecom</t>
  </si>
  <si>
    <t xml:space="preserve">    - Ander (FWA, satelliet)</t>
  </si>
  <si>
    <t xml:space="preserve">    - 5G verkeer</t>
  </si>
  <si>
    <t xml:space="preserve">    - 4G verkeer </t>
  </si>
  <si>
    <t xml:space="preserve">     - datasimkaarten die 5G dataverkeer genereren</t>
  </si>
  <si>
    <t xml:space="preserve">     - datasimkaarten die 4G dataverkeer genereren</t>
  </si>
  <si>
    <t xml:space="preserve">     - datasimkaarten die 3G dataverkeer genereren</t>
  </si>
  <si>
    <t xml:space="preserve">    UIT BUNDELS</t>
  </si>
  <si>
    <t xml:space="preserve">      - uit convergente bundels</t>
  </si>
  <si>
    <t xml:space="preserve">      - uit niet-convergente bundels</t>
  </si>
  <si>
    <t xml:space="preserve">    UIT STAND ALONE DIENSTEN</t>
  </si>
  <si>
    <t>X-PLAY ( in termen van particuliere klanten )</t>
  </si>
  <si>
    <t>RETAILOMZET DIENSTEN RESIDENTIEEL</t>
  </si>
  <si>
    <t>CONVERGENTE BUNDELS</t>
  </si>
  <si>
    <t xml:space="preserve">    waarvan digitale TV enkel via app</t>
  </si>
  <si>
    <t>TV-AANSLUITINGEN PER GEWEST (exclusief satelliet)</t>
  </si>
  <si>
    <t xml:space="preserve">   Basis digitale TV-dienst,set-top box (incl. auteursrechten)</t>
  </si>
  <si>
    <t xml:space="preserve">   Digitale TV: andere diensten</t>
  </si>
  <si>
    <t xml:space="preserve">   Basis digitale TV-dienst, set-top box (incl. auteursrechten)</t>
  </si>
  <si>
    <t>RETAIL ARPU  (PER ACTIEVE SIMKAART) : Orange, Proximus incl Scarlet vanaf 2022, Telenet incl. ex-Base</t>
  </si>
  <si>
    <t>2023</t>
  </si>
  <si>
    <t>exabytes</t>
  </si>
  <si>
    <t>ACTIEVE SIMKAARTEN MNO + MVNO</t>
  </si>
  <si>
    <t>MNO MOBIELE INKOMSTEN  : Orange, Proximus incl Scarlet vanaf 2022, Telenet</t>
  </si>
  <si>
    <t>ACTIEVE SIMKAARTEN MNO + MVNO  (exclusief m2m)</t>
  </si>
  <si>
    <t xml:space="preserve">    CAPEX OVER OMZET RATIO TELECOM ( exclusief licentie &amp; leasingvergoedingen )</t>
  </si>
  <si>
    <t xml:space="preserve">ACTIEVE DATASIMKAARTEN PER TECHNOLOGIE </t>
  </si>
  <si>
    <t>VAST BREEDBANDVERKEER (download en uploadverkeer)</t>
  </si>
  <si>
    <t xml:space="preserve">  Resdentieel</t>
  </si>
  <si>
    <t xml:space="preserve">  Zakelijk</t>
  </si>
  <si>
    <t xml:space="preserve">  POSTPAID</t>
  </si>
  <si>
    <t xml:space="preserve">  PREPAID</t>
  </si>
  <si>
    <t xml:space="preserve">  MNO (Proximus incl Scarlet &amp; Mobile Vikings vanaf 2022, Orange inclusief VOO vanaf 2023, Telenet)</t>
  </si>
  <si>
    <t xml:space="preserve">  MVNO (light + full)</t>
  </si>
  <si>
    <t xml:space="preserve">  M2M</t>
  </si>
  <si>
    <t xml:space="preserve">    Aantal datasimkaarten die 3G verkeer genereren</t>
  </si>
  <si>
    <t xml:space="preserve">   Aantal datasimkaarten die 5G verkeer genereren</t>
  </si>
  <si>
    <t xml:space="preserve">   Aantal datasimkaarten die 4G  verkeer genereren</t>
  </si>
  <si>
    <t xml:space="preserve">  Retail ARPU residentieel (exclusief interconnectie)</t>
  </si>
  <si>
    <t xml:space="preserve">  Retail ARPU zakelijk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</si>
</sst>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%"/>
    <numFmt numFmtId="165" formatCode="#,##0.0"/>
    <numFmt numFmtId="166" formatCode="#,##0.000"/>
    <numFmt numFmtId="167" formatCode="&quot;$&quot;#,##0_);\(&quot;$&quot;#,##0\)"/>
    <numFmt numFmtId="168" formatCode="0.0"/>
    <numFmt numFmtId="169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b/>
      <sz val="10"/>
      <color theme="0"/>
      <name val="Calibri"/>
      <family val="2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  <font>
      <b/>
      <sz val="10"/>
      <name val="Arial"/>
      <family val="2"/>
    </font>
    <font>
      <sz val="12"/>
      <color rgb="FF000000"/>
      <name val="Calibri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6" fillId="3" borderId="0" applyNumberFormat="0" applyAlignment="0">
      <alignment vertical="center"/>
    </xf>
    <xf numFmtId="0" fontId="17" fillId="4" borderId="12">
      <alignment horizontal="center" vertical="center"/>
    </xf>
    <xf numFmtId="167" fontId="18" fillId="0" borderId="13">
      <alignment horizontal="center" vertical="center"/>
    </xf>
    <xf numFmtId="9" fontId="19" fillId="0" borderId="14">
      <alignment horizontal="left" vertical="center" indent="2"/>
    </xf>
    <xf numFmtId="0" fontId="1" fillId="0" borderId="0"/>
    <xf numFmtId="9" fontId="1" fillId="0" borderId="0" applyFont="0" applyFill="0" applyBorder="0" applyAlignment="0" applyProtection="0"/>
    <xf numFmtId="0" fontId="27" fillId="0" borderId="0"/>
  </cellStyleXfs>
  <cellXfs count="172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8" fillId="0" borderId="6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3" fontId="10" fillId="0" borderId="7" xfId="0" applyNumberFormat="1" applyFont="1" applyBorder="1"/>
    <xf numFmtId="3" fontId="10" fillId="2" borderId="7" xfId="0" applyNumberFormat="1" applyFont="1" applyFill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10" fillId="2" borderId="0" xfId="0" applyNumberFormat="1" applyFont="1" applyFill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7" fillId="0" borderId="7" xfId="0" applyFont="1" applyBorder="1" applyAlignment="1">
      <alignment horizontal="left"/>
    </xf>
    <xf numFmtId="3" fontId="7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3" fontId="7" fillId="0" borderId="8" xfId="0" applyNumberFormat="1" applyFont="1" applyBorder="1"/>
    <xf numFmtId="0" fontId="9" fillId="0" borderId="6" xfId="0" applyFont="1" applyBorder="1" applyAlignment="1">
      <alignment horizontal="left"/>
    </xf>
    <xf numFmtId="165" fontId="8" fillId="0" borderId="7" xfId="0" applyNumberFormat="1" applyFont="1" applyBorder="1"/>
    <xf numFmtId="9" fontId="0" fillId="0" borderId="0" xfId="1" applyFo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3" fontId="8" fillId="0" borderId="9" xfId="0" applyNumberFormat="1" applyFont="1" applyBorder="1"/>
    <xf numFmtId="3" fontId="8" fillId="0" borderId="7" xfId="0" applyNumberFormat="1" applyFont="1" applyBorder="1" applyAlignment="1">
      <alignment horizontal="center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0" fontId="15" fillId="0" borderId="0" xfId="0" applyFont="1"/>
    <xf numFmtId="3" fontId="9" fillId="0" borderId="6" xfId="0" applyNumberFormat="1" applyFont="1" applyBorder="1"/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3" fontId="8" fillId="0" borderId="3" xfId="0" applyNumberFormat="1" applyFont="1" applyBorder="1"/>
    <xf numFmtId="165" fontId="9" fillId="0" borderId="7" xfId="0" applyNumberFormat="1" applyFont="1" applyBorder="1"/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4" fontId="10" fillId="2" borderId="0" xfId="1" applyNumberFormat="1" applyFont="1" applyFill="1"/>
    <xf numFmtId="164" fontId="0" fillId="0" borderId="0" xfId="1" applyNumberFormat="1" applyFont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3" fontId="7" fillId="0" borderId="0" xfId="0" applyNumberFormat="1" applyFont="1"/>
    <xf numFmtId="0" fontId="8" fillId="0" borderId="8" xfId="0" applyFont="1" applyBorder="1" applyAlignment="1">
      <alignment horizontal="left"/>
    </xf>
    <xf numFmtId="0" fontId="20" fillId="2" borderId="0" xfId="3" applyFont="1" applyFill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10" fillId="2" borderId="2" xfId="0" applyNumberFormat="1" applyFont="1" applyFill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6" fillId="2" borderId="0" xfId="3" applyFont="1" applyFill="1" applyBorder="1" applyAlignment="1">
      <alignment horizontal="center"/>
    </xf>
    <xf numFmtId="164" fontId="7" fillId="0" borderId="0" xfId="1" applyNumberFormat="1" applyFont="1" applyBorder="1"/>
    <xf numFmtId="9" fontId="7" fillId="0" borderId="0" xfId="1" applyFont="1" applyBorder="1"/>
    <xf numFmtId="3" fontId="8" fillId="0" borderId="11" xfId="0" applyNumberFormat="1" applyFont="1" applyBorder="1"/>
    <xf numFmtId="3" fontId="7" fillId="0" borderId="9" xfId="0" applyNumberFormat="1" applyFont="1" applyBorder="1"/>
    <xf numFmtId="3" fontId="8" fillId="0" borderId="10" xfId="0" applyNumberFormat="1" applyFont="1" applyBorder="1"/>
    <xf numFmtId="3" fontId="8" fillId="0" borderId="4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1" xfId="0" applyBorder="1"/>
    <xf numFmtId="0" fontId="0" fillId="0" borderId="2" xfId="0" applyBorder="1"/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14" fillId="5" borderId="0" xfId="0" applyNumberFormat="1" applyFont="1" applyFill="1"/>
    <xf numFmtId="0" fontId="20" fillId="5" borderId="0" xfId="3" applyFont="1" applyFill="1" applyBorder="1" applyAlignment="1">
      <alignment horizontal="left"/>
    </xf>
    <xf numFmtId="165" fontId="8" fillId="0" borderId="7" xfId="4" applyNumberFormat="1" applyFont="1" applyBorder="1"/>
    <xf numFmtId="3" fontId="22" fillId="2" borderId="6" xfId="0" applyNumberFormat="1" applyFont="1" applyFill="1" applyBorder="1"/>
    <xf numFmtId="3" fontId="22" fillId="0" borderId="7" xfId="0" applyNumberFormat="1" applyFont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164" fontId="9" fillId="2" borderId="7" xfId="1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0" fontId="22" fillId="0" borderId="6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2" borderId="7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/>
    </xf>
    <xf numFmtId="3" fontId="22" fillId="2" borderId="7" xfId="0" applyNumberFormat="1" applyFont="1" applyFill="1" applyBorder="1"/>
    <xf numFmtId="0" fontId="22" fillId="2" borderId="6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3" fontId="22" fillId="2" borderId="10" xfId="0" applyNumberFormat="1" applyFont="1" applyFill="1" applyBorder="1"/>
    <xf numFmtId="3" fontId="22" fillId="2" borderId="3" xfId="0" applyNumberFormat="1" applyFont="1" applyFill="1" applyBorder="1"/>
    <xf numFmtId="3" fontId="22" fillId="2" borderId="5" xfId="0" applyNumberFormat="1" applyFont="1" applyFill="1" applyBorder="1"/>
    <xf numFmtId="3" fontId="22" fillId="2" borderId="1" xfId="0" applyNumberFormat="1" applyFont="1" applyFill="1" applyBorder="1"/>
    <xf numFmtId="0" fontId="14" fillId="5" borderId="1" xfId="0" applyFont="1" applyFill="1" applyBorder="1" applyAlignment="1">
      <alignment horizontal="left"/>
    </xf>
    <xf numFmtId="165" fontId="14" fillId="5" borderId="7" xfId="0" applyNumberFormat="1" applyFont="1" applyFill="1" applyBorder="1"/>
    <xf numFmtId="0" fontId="13" fillId="5" borderId="1" xfId="0" applyFont="1" applyFill="1" applyBorder="1" applyAlignment="1">
      <alignment horizontal="left"/>
    </xf>
    <xf numFmtId="3" fontId="24" fillId="0" borderId="7" xfId="0" applyNumberFormat="1" applyFont="1" applyBorder="1"/>
    <xf numFmtId="3" fontId="14" fillId="5" borderId="8" xfId="0" applyNumberFormat="1" applyFont="1" applyFill="1" applyBorder="1"/>
    <xf numFmtId="3" fontId="22" fillId="0" borderId="6" xfId="0" applyNumberFormat="1" applyFont="1" applyBorder="1"/>
    <xf numFmtId="0" fontId="22" fillId="0" borderId="1" xfId="0" applyFont="1" applyBorder="1" applyAlignment="1">
      <alignment horizontal="left"/>
    </xf>
    <xf numFmtId="166" fontId="22" fillId="0" borderId="7" xfId="0" applyNumberFormat="1" applyFont="1" applyBorder="1"/>
    <xf numFmtId="165" fontId="22" fillId="0" borderId="7" xfId="0" applyNumberFormat="1" applyFont="1" applyBorder="1"/>
    <xf numFmtId="0" fontId="22" fillId="0" borderId="5" xfId="0" applyFont="1" applyBorder="1" applyAlignment="1">
      <alignment horizontal="left"/>
    </xf>
    <xf numFmtId="3" fontId="13" fillId="5" borderId="1" xfId="0" applyNumberFormat="1" applyFont="1" applyFill="1" applyBorder="1"/>
    <xf numFmtId="3" fontId="13" fillId="5" borderId="7" xfId="0" applyNumberFormat="1" applyFont="1" applyFill="1" applyBorder="1"/>
    <xf numFmtId="164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/>
    <xf numFmtId="164" fontId="9" fillId="2" borderId="0" xfId="1" applyNumberFormat="1" applyFont="1" applyFill="1"/>
    <xf numFmtId="164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0" fontId="25" fillId="7" borderId="0" xfId="0" applyFont="1" applyFill="1"/>
    <xf numFmtId="0" fontId="0" fillId="7" borderId="0" xfId="0" applyFill="1"/>
    <xf numFmtId="165" fontId="0" fillId="0" borderId="0" xfId="0" applyNumberFormat="1"/>
    <xf numFmtId="164" fontId="7" fillId="0" borderId="0" xfId="1" applyNumberFormat="1" applyFont="1"/>
    <xf numFmtId="3" fontId="14" fillId="5" borderId="0" xfId="0" applyNumberFormat="1" applyFont="1" applyFill="1" applyAlignment="1">
      <alignment horizontal="right"/>
    </xf>
    <xf numFmtId="3" fontId="22" fillId="2" borderId="6" xfId="0" applyNumberFormat="1" applyFont="1" applyFill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22" fillId="2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9" fillId="0" borderId="0" xfId="0" applyNumberFormat="1" applyFont="1"/>
    <xf numFmtId="164" fontId="12" fillId="2" borderId="0" xfId="1" applyNumberFormat="1" applyFont="1" applyFill="1" applyBorder="1"/>
    <xf numFmtId="4" fontId="7" fillId="0" borderId="0" xfId="0" applyNumberFormat="1" applyFont="1"/>
    <xf numFmtId="49" fontId="7" fillId="0" borderId="0" xfId="0" applyNumberFormat="1" applyFont="1"/>
    <xf numFmtId="168" fontId="0" fillId="0" borderId="0" xfId="0" applyNumberFormat="1"/>
    <xf numFmtId="3" fontId="14" fillId="5" borderId="0" xfId="9" applyNumberFormat="1" applyFont="1" applyFill="1"/>
    <xf numFmtId="3" fontId="22" fillId="2" borderId="6" xfId="9" applyNumberFormat="1" applyFont="1" applyFill="1" applyBorder="1"/>
    <xf numFmtId="3" fontId="9" fillId="2" borderId="10" xfId="9" applyNumberFormat="1" applyFont="1" applyFill="1" applyBorder="1" applyAlignment="1">
      <alignment horizontal="left"/>
    </xf>
    <xf numFmtId="3" fontId="10" fillId="2" borderId="3" xfId="9" applyNumberFormat="1" applyFont="1" applyFill="1" applyBorder="1" applyAlignment="1">
      <alignment horizontal="left"/>
    </xf>
    <xf numFmtId="3" fontId="9" fillId="0" borderId="7" xfId="9" applyNumberFormat="1" applyFont="1" applyBorder="1" applyAlignment="1">
      <alignment horizontal="left"/>
    </xf>
    <xf numFmtId="3" fontId="9" fillId="2" borderId="6" xfId="9" applyNumberFormat="1" applyFont="1" applyFill="1" applyBorder="1"/>
    <xf numFmtId="3" fontId="26" fillId="0" borderId="7" xfId="0" applyNumberFormat="1" applyFont="1" applyBorder="1"/>
    <xf numFmtId="3" fontId="9" fillId="2" borderId="7" xfId="9" applyNumberFormat="1" applyFont="1" applyFill="1" applyBorder="1" applyAlignment="1">
      <alignment horizontal="left"/>
    </xf>
    <xf numFmtId="3" fontId="9" fillId="2" borderId="5" xfId="9" applyNumberFormat="1" applyFont="1" applyFill="1" applyBorder="1" applyAlignment="1">
      <alignment horizontal="left"/>
    </xf>
    <xf numFmtId="3" fontId="10" fillId="2" borderId="1" xfId="9" applyNumberFormat="1" applyFont="1" applyFill="1" applyBorder="1" applyAlignment="1">
      <alignment horizontal="left"/>
    </xf>
    <xf numFmtId="3" fontId="9" fillId="2" borderId="7" xfId="9" applyNumberFormat="1" applyFont="1" applyFill="1" applyBorder="1"/>
    <xf numFmtId="3" fontId="24" fillId="2" borderId="7" xfId="9" applyNumberFormat="1" applyFont="1" applyFill="1" applyBorder="1"/>
    <xf numFmtId="3" fontId="22" fillId="2" borderId="7" xfId="9" applyNumberFormat="1" applyFont="1" applyFill="1" applyBorder="1"/>
    <xf numFmtId="3" fontId="12" fillId="2" borderId="7" xfId="9" applyNumberFormat="1" applyFont="1" applyFill="1" applyBorder="1"/>
    <xf numFmtId="3" fontId="10" fillId="2" borderId="9" xfId="9" applyNumberFormat="1" applyFont="1" applyFill="1" applyBorder="1" applyAlignment="1">
      <alignment horizontal="left"/>
    </xf>
    <xf numFmtId="3" fontId="10" fillId="2" borderId="7" xfId="9" applyNumberFormat="1" applyFont="1" applyFill="1" applyBorder="1" applyAlignment="1">
      <alignment horizontal="left"/>
    </xf>
    <xf numFmtId="3" fontId="9" fillId="0" borderId="0" xfId="0" applyNumberFormat="1" applyFont="1" applyAlignment="1">
      <alignment horizontal="left"/>
    </xf>
    <xf numFmtId="3" fontId="9" fillId="0" borderId="11" xfId="0" applyNumberFormat="1" applyFont="1" applyBorder="1"/>
    <xf numFmtId="3" fontId="9" fillId="0" borderId="2" xfId="0" applyNumberFormat="1" applyFont="1" applyBorder="1"/>
    <xf numFmtId="164" fontId="9" fillId="2" borderId="7" xfId="10" applyNumberFormat="1" applyFont="1" applyFill="1" applyBorder="1"/>
    <xf numFmtId="9" fontId="7" fillId="0" borderId="0" xfId="1" applyFont="1"/>
    <xf numFmtId="169" fontId="0" fillId="0" borderId="0" xfId="4" applyNumberFormat="1" applyFont="1"/>
    <xf numFmtId="2" fontId="0" fillId="0" borderId="0" xfId="0" applyNumberFormat="1"/>
    <xf numFmtId="4" fontId="0" fillId="0" borderId="0" xfId="0" applyNumberFormat="1"/>
    <xf numFmtId="3" fontId="9" fillId="0" borderId="8" xfId="0" applyNumberFormat="1" applyFont="1" applyBorder="1"/>
    <xf numFmtId="3" fontId="8" fillId="0" borderId="8" xfId="0" applyNumberFormat="1" applyFont="1" applyBorder="1" applyAlignment="1">
      <alignment horizontal="center"/>
    </xf>
    <xf numFmtId="164" fontId="8" fillId="0" borderId="0" xfId="1" applyNumberFormat="1" applyFont="1" applyFill="1" applyBorder="1"/>
    <xf numFmtId="3" fontId="8" fillId="2" borderId="0" xfId="0" applyNumberFormat="1" applyFont="1" applyFill="1" applyAlignment="1">
      <alignment vertical="top"/>
    </xf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left" wrapText="1"/>
    </xf>
    <xf numFmtId="0" fontId="21" fillId="5" borderId="5" xfId="0" applyFont="1" applyFill="1" applyBorder="1" applyAlignment="1">
      <alignment horizontal="left" wrapText="1"/>
    </xf>
  </cellXfs>
  <cellStyles count="12">
    <cellStyle name="Hyperlink" xfId="3" builtinId="8"/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Komma" xfId="4" builtinId="3"/>
    <cellStyle name="Procent" xfId="1" builtinId="5"/>
    <cellStyle name="Procent 3" xfId="10" xr:uid="{B180C56A-451E-470B-9B1E-C09FA656E60C}"/>
    <cellStyle name="Standaard" xfId="0" builtinId="0"/>
    <cellStyle name="Standaard 2" xfId="2" xr:uid="{00000000-0005-0000-0000-000008000000}"/>
    <cellStyle name="Standaard 3" xfId="11" xr:uid="{7E810A16-2949-46F9-B2E5-41F7A7582596}"/>
    <cellStyle name="Standaard 5" xfId="9" xr:uid="{0C4C14DE-1DDB-4F77-A85B-078F70C74607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</xdr:rowOff>
    </xdr:from>
    <xdr:to>
      <xdr:col>9</xdr:col>
      <xdr:colOff>428625</xdr:colOff>
      <xdr:row>13</xdr:row>
      <xdr:rowOff>94675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CDFC2C-ED09-4779-B282-5D4344CD53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95351"/>
          <a:ext cx="2867025" cy="2304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A8E0"/>
  </sheetPr>
  <dimension ref="A2:C15"/>
  <sheetViews>
    <sheetView tabSelected="1" workbookViewId="0"/>
  </sheetViews>
  <sheetFormatPr defaultColWidth="9.109375" defaultRowHeight="14.4" x14ac:dyDescent="0.3"/>
  <cols>
    <col min="1" max="1" width="9.109375" style="124"/>
    <col min="2" max="2" width="12.88671875" style="124" customWidth="1"/>
    <col min="3" max="3" width="30" style="124" customWidth="1"/>
    <col min="4" max="16384" width="9.109375" style="124"/>
  </cols>
  <sheetData>
    <row r="2" spans="1:3" ht="24.6" x14ac:dyDescent="0.4">
      <c r="A2" s="123" t="s">
        <v>0</v>
      </c>
    </row>
    <row r="5" spans="1:3" ht="23.4" x14ac:dyDescent="0.45">
      <c r="B5" s="168" t="s">
        <v>1</v>
      </c>
      <c r="C5" s="169"/>
    </row>
    <row r="6" spans="1:3" ht="12.75" customHeight="1" x14ac:dyDescent="0.3"/>
    <row r="7" spans="1:3" ht="23.4" x14ac:dyDescent="0.45">
      <c r="B7" s="168" t="s">
        <v>118</v>
      </c>
      <c r="C7" s="169"/>
    </row>
    <row r="9" spans="1:3" ht="23.4" x14ac:dyDescent="0.45">
      <c r="B9" s="168" t="s">
        <v>2</v>
      </c>
      <c r="C9" s="169"/>
    </row>
    <row r="11" spans="1:3" ht="23.4" x14ac:dyDescent="0.45">
      <c r="B11" s="168" t="s">
        <v>3</v>
      </c>
      <c r="C11" s="169"/>
    </row>
    <row r="13" spans="1:3" ht="23.4" x14ac:dyDescent="0.45">
      <c r="B13" s="168" t="s">
        <v>4</v>
      </c>
      <c r="C13" s="169"/>
    </row>
    <row r="15" spans="1:3" ht="23.4" x14ac:dyDescent="0.45">
      <c r="B15" s="168" t="s">
        <v>183</v>
      </c>
      <c r="C15" s="169"/>
    </row>
  </sheetData>
  <mergeCells count="6">
    <mergeCell ref="B15:C15"/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el!A1" display="Mobiel" xr:uid="{00000000-0004-0000-0000-000001000000}"/>
    <hyperlink ref="B11:C11" location="multiplay!A1" display="Multiplay" xr:uid="{00000000-0004-0000-0000-000002000000}"/>
    <hyperlink ref="B13:C13" location="TV!A1" display="TV" xr:uid="{00000000-0004-0000-0000-000003000000}"/>
    <hyperlink ref="B7:C7" location="vast!A1" display="Vaste toegang" xr:uid="{00000000-0004-0000-0000-000004000000}"/>
    <hyperlink ref="B15:C15" location="Klantverloop!A1" display="Klantverloop" xr:uid="{8D37DAE4-18D0-4641-A398-3DC4F861A94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V50"/>
  <sheetViews>
    <sheetView showGridLines="0" topLeftCell="A13" zoomScale="75" zoomScaleNormal="75" workbookViewId="0">
      <pane xSplit="3" topLeftCell="I1" activePane="topRight" state="frozen"/>
      <selection pane="topRight" activeCell="L4" sqref="L4:N15"/>
    </sheetView>
  </sheetViews>
  <sheetFormatPr defaultColWidth="9.109375" defaultRowHeight="13.8" x14ac:dyDescent="0.3"/>
  <cols>
    <col min="1" max="1" width="23.6640625" style="55" customWidth="1"/>
    <col min="2" max="2" width="77.44140625" style="55" customWidth="1"/>
    <col min="3" max="3" width="14.88671875" style="55" bestFit="1" customWidth="1"/>
    <col min="4" max="12" width="17.6640625" style="55" customWidth="1"/>
    <col min="13" max="16" width="16.6640625" style="55" customWidth="1"/>
    <col min="17" max="18" width="15.109375" style="55" bestFit="1" customWidth="1"/>
    <col min="19" max="19" width="14.109375" style="55" customWidth="1"/>
    <col min="20" max="20" width="12.5546875" style="55" bestFit="1" customWidth="1"/>
    <col min="21" max="16384" width="9.109375" style="55"/>
  </cols>
  <sheetData>
    <row r="1" spans="1:22" ht="28.5" customHeight="1" x14ac:dyDescent="0.45">
      <c r="A1" s="83" t="s">
        <v>142</v>
      </c>
      <c r="B1" s="57"/>
      <c r="C1" s="69"/>
      <c r="D1" s="31">
        <v>2012</v>
      </c>
      <c r="E1" s="31">
        <v>2013</v>
      </c>
      <c r="F1" s="31">
        <v>2014</v>
      </c>
      <c r="G1" s="31">
        <v>2015</v>
      </c>
      <c r="H1" s="31">
        <v>2016</v>
      </c>
      <c r="I1" s="31">
        <v>2017</v>
      </c>
      <c r="J1" s="31" t="s">
        <v>157</v>
      </c>
      <c r="K1" s="31">
        <v>2019</v>
      </c>
      <c r="L1" s="31" t="s">
        <v>178</v>
      </c>
      <c r="M1" s="31" t="s">
        <v>184</v>
      </c>
      <c r="N1" s="31">
        <v>2022</v>
      </c>
      <c r="O1" s="31" t="s">
        <v>219</v>
      </c>
    </row>
    <row r="2" spans="1:22" ht="24" customHeight="1" x14ac:dyDescent="0.45">
      <c r="A2" s="57"/>
      <c r="B2" s="57"/>
      <c r="C2" s="69"/>
      <c r="D2" s="167"/>
      <c r="E2" s="167"/>
      <c r="F2" s="167"/>
      <c r="G2" s="167"/>
      <c r="H2" s="167"/>
      <c r="I2" s="167"/>
    </row>
    <row r="3" spans="1:22" x14ac:dyDescent="0.3">
      <c r="A3" s="82" t="s">
        <v>6</v>
      </c>
      <c r="B3" s="82"/>
      <c r="C3" s="82" t="s">
        <v>173</v>
      </c>
      <c r="D3" s="82">
        <f t="shared" ref="D3:L3" si="0">D4+D13</f>
        <v>8606839.29925883</v>
      </c>
      <c r="E3" s="82">
        <f t="shared" si="0"/>
        <v>8256657.3173090182</v>
      </c>
      <c r="F3" s="82">
        <f t="shared" si="0"/>
        <v>8094511.4054799546</v>
      </c>
      <c r="G3" s="82">
        <f t="shared" si="0"/>
        <v>8281221.6345079038</v>
      </c>
      <c r="H3" s="82">
        <f t="shared" si="0"/>
        <v>8400831.3161134329</v>
      </c>
      <c r="I3" s="82">
        <f t="shared" si="0"/>
        <v>8432872.1455588304</v>
      </c>
      <c r="J3" s="82">
        <f t="shared" si="0"/>
        <v>8488748.5837933756</v>
      </c>
      <c r="K3" s="127">
        <f t="shared" si="0"/>
        <v>8529833.5819879603</v>
      </c>
      <c r="L3" s="127">
        <f t="shared" si="0"/>
        <v>8413195.8644262962</v>
      </c>
      <c r="M3" s="127">
        <f t="shared" ref="M3:N3" si="1">M4+M13</f>
        <v>8434357.2533461358</v>
      </c>
      <c r="N3" s="127">
        <f t="shared" si="1"/>
        <v>8433150.0465604775</v>
      </c>
      <c r="O3" s="127">
        <f>O4+O13</f>
        <v>8612287.3696300741</v>
      </c>
      <c r="R3" s="138"/>
      <c r="S3" s="138"/>
      <c r="T3" s="138"/>
    </row>
    <row r="4" spans="1:22" s="16" customFormat="1" x14ac:dyDescent="0.3">
      <c r="A4" s="85" t="s">
        <v>86</v>
      </c>
      <c r="B4" s="100"/>
      <c r="C4" s="101"/>
      <c r="D4" s="85">
        <f t="shared" ref="D4:K4" si="2">D5+D9</f>
        <v>7598940.6141028851</v>
      </c>
      <c r="E4" s="85">
        <f t="shared" si="2"/>
        <v>7179393.0613190187</v>
      </c>
      <c r="F4" s="85">
        <f t="shared" si="2"/>
        <v>7039056.3593199551</v>
      </c>
      <c r="G4" s="85">
        <f t="shared" si="2"/>
        <v>7180978.5430345442</v>
      </c>
      <c r="H4" s="85">
        <f t="shared" si="2"/>
        <v>7244655.5813934309</v>
      </c>
      <c r="I4" s="85">
        <f t="shared" si="2"/>
        <v>7222093.4887488279</v>
      </c>
      <c r="J4" s="85">
        <f t="shared" si="2"/>
        <v>7260708.4120929725</v>
      </c>
      <c r="K4" s="128">
        <f t="shared" si="2"/>
        <v>7280569.9519308582</v>
      </c>
      <c r="L4" s="128">
        <v>7201986.1503462968</v>
      </c>
      <c r="M4" s="128">
        <v>7209928.5451505361</v>
      </c>
      <c r="N4" s="128">
        <v>7204602.1539719319</v>
      </c>
      <c r="O4" s="128">
        <v>7365365.152803774</v>
      </c>
      <c r="P4" s="55"/>
      <c r="Q4" s="55"/>
      <c r="R4" s="55"/>
      <c r="S4" s="55"/>
      <c r="T4" s="55"/>
      <c r="U4" s="55"/>
      <c r="V4" s="136"/>
    </row>
    <row r="5" spans="1:22" x14ac:dyDescent="0.3">
      <c r="A5" s="36" t="s">
        <v>87</v>
      </c>
      <c r="B5" s="50"/>
      <c r="C5" s="65"/>
      <c r="D5" s="6">
        <f t="shared" ref="D5:J5" si="3">SUM(D6:D8)</f>
        <v>6280055.0988865625</v>
      </c>
      <c r="E5" s="6">
        <f t="shared" si="3"/>
        <v>6153727.0511224167</v>
      </c>
      <c r="F5" s="6">
        <f t="shared" si="3"/>
        <v>6087987.2807402415</v>
      </c>
      <c r="G5" s="6">
        <f t="shared" si="3"/>
        <v>6007136.9125061147</v>
      </c>
      <c r="H5" s="6">
        <f t="shared" si="3"/>
        <v>6083603.2888534311</v>
      </c>
      <c r="I5" s="6">
        <f t="shared" si="3"/>
        <v>6079224.6201388277</v>
      </c>
      <c r="J5" s="6">
        <f t="shared" si="3"/>
        <v>6111931.7881469727</v>
      </c>
      <c r="K5" s="129">
        <v>6201384.0521063255</v>
      </c>
      <c r="L5" s="129">
        <v>6224056.611210281</v>
      </c>
      <c r="M5" s="129">
        <v>6261429.9097699439</v>
      </c>
      <c r="N5" s="129">
        <v>6308163.6431319322</v>
      </c>
      <c r="O5" s="129">
        <v>6547635.1277363449</v>
      </c>
      <c r="V5" s="136"/>
    </row>
    <row r="6" spans="1:22" x14ac:dyDescent="0.3">
      <c r="A6" s="4" t="s">
        <v>88</v>
      </c>
      <c r="B6" s="51"/>
      <c r="C6" s="66"/>
      <c r="D6" s="4">
        <v>3019806.2240311801</v>
      </c>
      <c r="E6" s="4">
        <v>2921388.9287624243</v>
      </c>
      <c r="F6" s="4">
        <v>2873980.5885490212</v>
      </c>
      <c r="G6" s="4">
        <v>2755833.4965885128</v>
      </c>
      <c r="H6" s="4">
        <v>2756318.9128667074</v>
      </c>
      <c r="I6" s="4">
        <v>2757096.3169971532</v>
      </c>
      <c r="J6" s="4">
        <v>2718711.1905113608</v>
      </c>
      <c r="K6" s="130">
        <v>2823593.4963724283</v>
      </c>
      <c r="L6" s="130">
        <v>2731851.056817696</v>
      </c>
      <c r="M6" s="130">
        <v>2767967.8074275204</v>
      </c>
      <c r="N6" s="130">
        <v>2813643.4051708174</v>
      </c>
      <c r="O6" s="130">
        <v>2938864.5408499995</v>
      </c>
      <c r="Q6" s="70"/>
      <c r="V6" s="136"/>
    </row>
    <row r="7" spans="1:22" x14ac:dyDescent="0.3">
      <c r="A7" s="4" t="s">
        <v>89</v>
      </c>
      <c r="B7" s="51"/>
      <c r="C7" s="66"/>
      <c r="D7" s="4">
        <v>3171685.1564773829</v>
      </c>
      <c r="E7" s="4">
        <v>3154065.8733099923</v>
      </c>
      <c r="F7" s="4">
        <v>3197351.1185157695</v>
      </c>
      <c r="G7" s="4">
        <v>3231218.8011276014</v>
      </c>
      <c r="H7" s="4">
        <v>3302278.0315667237</v>
      </c>
      <c r="I7" s="4">
        <v>3293633.0062916749</v>
      </c>
      <c r="J7" s="4">
        <v>3345635.5767446221</v>
      </c>
      <c r="K7" s="130">
        <v>3343039.3888938972</v>
      </c>
      <c r="L7" s="130">
        <v>3451616.1600525849</v>
      </c>
      <c r="M7" s="130">
        <v>3454359.8835024233</v>
      </c>
      <c r="N7" s="130">
        <v>3460316.3141111154</v>
      </c>
      <c r="O7" s="130">
        <v>3584101.7388263457</v>
      </c>
      <c r="P7" s="70"/>
      <c r="Q7" s="70"/>
      <c r="R7" s="70"/>
      <c r="S7" s="70"/>
      <c r="V7" s="136"/>
    </row>
    <row r="8" spans="1:22" x14ac:dyDescent="0.3">
      <c r="A8" s="4" t="s">
        <v>5</v>
      </c>
      <c r="B8" s="51"/>
      <c r="C8" s="66"/>
      <c r="D8" s="4">
        <v>88563.718378000005</v>
      </c>
      <c r="E8" s="4">
        <v>78272.249049999999</v>
      </c>
      <c r="F8" s="4">
        <v>16655.573675451211</v>
      </c>
      <c r="G8" s="4">
        <v>20084.61479</v>
      </c>
      <c r="H8" s="4">
        <v>25006.344419999998</v>
      </c>
      <c r="I8" s="4">
        <v>28495.296849999999</v>
      </c>
      <c r="J8" s="4">
        <v>47585.020890990083</v>
      </c>
      <c r="K8" s="130">
        <v>34751.166839999998</v>
      </c>
      <c r="L8" s="130">
        <v>40589.394339999999</v>
      </c>
      <c r="M8" s="130">
        <v>39102.218840000001</v>
      </c>
      <c r="N8" s="130">
        <v>34203.923849999999</v>
      </c>
      <c r="O8" s="130">
        <v>24668.84806</v>
      </c>
      <c r="P8" s="70"/>
      <c r="Q8" s="71"/>
      <c r="R8" s="71"/>
      <c r="S8" s="71"/>
      <c r="V8" s="136"/>
    </row>
    <row r="9" spans="1:22" x14ac:dyDescent="0.3">
      <c r="A9" s="7" t="s">
        <v>95</v>
      </c>
      <c r="B9" s="52"/>
      <c r="C9" s="67"/>
      <c r="D9" s="5">
        <f t="shared" ref="D9:K9" si="4">D10+D11+D12</f>
        <v>1318885.5152163222</v>
      </c>
      <c r="E9" s="5">
        <f t="shared" si="4"/>
        <v>1025666.0101966021</v>
      </c>
      <c r="F9" s="5">
        <f t="shared" si="4"/>
        <v>951069.07857971312</v>
      </c>
      <c r="G9" s="5">
        <f t="shared" si="4"/>
        <v>1173841.6305284298</v>
      </c>
      <c r="H9" s="5">
        <f t="shared" si="4"/>
        <v>1161052.2925399998</v>
      </c>
      <c r="I9" s="5">
        <f t="shared" si="4"/>
        <v>1142868.8686100002</v>
      </c>
      <c r="J9" s="5">
        <f t="shared" si="4"/>
        <v>1148776.6239459997</v>
      </c>
      <c r="K9" s="131">
        <f t="shared" si="4"/>
        <v>1079185.8998245322</v>
      </c>
      <c r="L9" s="131">
        <v>977929.53913601604</v>
      </c>
      <c r="M9" s="131">
        <v>948498.63538059231</v>
      </c>
      <c r="N9" s="131">
        <v>896438.51084</v>
      </c>
      <c r="O9" s="131">
        <v>817730.02506742917</v>
      </c>
      <c r="P9" s="70"/>
      <c r="V9" s="136"/>
    </row>
    <row r="10" spans="1:22" x14ac:dyDescent="0.3">
      <c r="A10" s="4" t="s">
        <v>88</v>
      </c>
      <c r="B10" s="51"/>
      <c r="C10" s="66"/>
      <c r="D10" s="4">
        <v>964444.82138999994</v>
      </c>
      <c r="E10" s="4">
        <v>694828.96958781523</v>
      </c>
      <c r="F10" s="4">
        <v>701133.27920682239</v>
      </c>
      <c r="G10" s="4">
        <v>922139.23346999998</v>
      </c>
      <c r="H10" s="4">
        <v>916201.46748999995</v>
      </c>
      <c r="I10" s="4">
        <v>876884.88931000046</v>
      </c>
      <c r="J10" s="4">
        <v>877852.91970999958</v>
      </c>
      <c r="K10" s="130">
        <v>832516.10086357745</v>
      </c>
      <c r="L10" s="130">
        <v>683368.81014601607</v>
      </c>
      <c r="M10" s="130">
        <v>629540.92100619234</v>
      </c>
      <c r="N10" s="130">
        <v>601645.57766000007</v>
      </c>
      <c r="O10" s="130">
        <v>546621.42604443687</v>
      </c>
      <c r="P10" s="70"/>
      <c r="V10" s="136"/>
    </row>
    <row r="11" spans="1:22" x14ac:dyDescent="0.3">
      <c r="A11" s="4" t="s">
        <v>90</v>
      </c>
      <c r="B11" s="51"/>
      <c r="C11" s="66"/>
      <c r="D11" s="4">
        <v>353486.83948632219</v>
      </c>
      <c r="E11" s="4">
        <v>329909.42036878696</v>
      </c>
      <c r="F11" s="4">
        <v>249935.79937289067</v>
      </c>
      <c r="G11" s="4">
        <v>251702.39705842975</v>
      </c>
      <c r="H11" s="4">
        <v>241186.51476000002</v>
      </c>
      <c r="I11" s="4">
        <v>257479.65330000001</v>
      </c>
      <c r="J11" s="4">
        <v>258053.00623599999</v>
      </c>
      <c r="K11" s="130">
        <v>235372.92796095466</v>
      </c>
      <c r="L11" s="130">
        <v>283325.98254999996</v>
      </c>
      <c r="M11" s="130">
        <v>307289.33657440002</v>
      </c>
      <c r="N11" s="130">
        <v>281589.10826999997</v>
      </c>
      <c r="O11" s="130">
        <v>244603.38352299228</v>
      </c>
      <c r="P11" s="70"/>
      <c r="V11" s="136"/>
    </row>
    <row r="12" spans="1:22" x14ac:dyDescent="0.3">
      <c r="A12" s="4" t="s">
        <v>91</v>
      </c>
      <c r="B12" s="51"/>
      <c r="C12" s="66"/>
      <c r="D12" s="4">
        <v>953.85433999999998</v>
      </c>
      <c r="E12" s="4">
        <v>927.62023999999997</v>
      </c>
      <c r="F12" s="4">
        <v>0</v>
      </c>
      <c r="G12" s="4">
        <v>0</v>
      </c>
      <c r="H12" s="4">
        <v>3664.3102899999999</v>
      </c>
      <c r="I12" s="4">
        <v>8504.3260000000009</v>
      </c>
      <c r="J12" s="4">
        <v>12870.698</v>
      </c>
      <c r="K12" s="130">
        <v>11296.870999999999</v>
      </c>
      <c r="L12" s="130">
        <v>11234.746440000001</v>
      </c>
      <c r="M12" s="130">
        <v>11668.3778</v>
      </c>
      <c r="N12" s="130">
        <v>13203.824909999999</v>
      </c>
      <c r="O12" s="130">
        <v>26505.215499999998</v>
      </c>
      <c r="P12" s="70"/>
      <c r="V12" s="136"/>
    </row>
    <row r="13" spans="1:22" x14ac:dyDescent="0.3">
      <c r="A13" s="97" t="s">
        <v>92</v>
      </c>
      <c r="B13" s="102"/>
      <c r="C13" s="103"/>
      <c r="D13" s="97">
        <f t="shared" ref="D13:K13" si="5">D14+D15</f>
        <v>1007898.6851559449</v>
      </c>
      <c r="E13" s="97">
        <f t="shared" si="5"/>
        <v>1077264.25599</v>
      </c>
      <c r="F13" s="97">
        <f t="shared" si="5"/>
        <v>1055455.0461599999</v>
      </c>
      <c r="G13" s="97">
        <f t="shared" si="5"/>
        <v>1100243.0914733598</v>
      </c>
      <c r="H13" s="97">
        <f t="shared" si="5"/>
        <v>1156175.7347200019</v>
      </c>
      <c r="I13" s="97">
        <f t="shared" si="5"/>
        <v>1210778.6568100029</v>
      </c>
      <c r="J13" s="97">
        <f t="shared" si="5"/>
        <v>1228040.1717004029</v>
      </c>
      <c r="K13" s="132">
        <f t="shared" si="5"/>
        <v>1249263.6300571016</v>
      </c>
      <c r="L13" s="132">
        <v>1211209.7140799998</v>
      </c>
      <c r="M13" s="132">
        <v>1224428.7081956002</v>
      </c>
      <c r="N13" s="132">
        <v>1228547.8925885453</v>
      </c>
      <c r="O13" s="132">
        <v>1246922.2168262999</v>
      </c>
      <c r="P13" s="70"/>
      <c r="V13" s="136"/>
    </row>
    <row r="14" spans="1:22" x14ac:dyDescent="0.3">
      <c r="A14" s="36" t="s">
        <v>93</v>
      </c>
      <c r="B14" s="50"/>
      <c r="C14" s="65"/>
      <c r="D14" s="5">
        <v>996198.6851559449</v>
      </c>
      <c r="E14" s="5">
        <v>1038554.67349</v>
      </c>
      <c r="F14" s="5">
        <v>1050516.8413</v>
      </c>
      <c r="G14" s="5">
        <v>1097085.4680933598</v>
      </c>
      <c r="H14" s="5">
        <v>1152571.6869200019</v>
      </c>
      <c r="I14" s="5">
        <v>1199581.3551400029</v>
      </c>
      <c r="J14" s="5">
        <v>1211416.0020900029</v>
      </c>
      <c r="K14" s="131">
        <v>1229730.8166300016</v>
      </c>
      <c r="L14" s="131">
        <v>1183000.5006399998</v>
      </c>
      <c r="M14" s="131">
        <v>1201355.5736000002</v>
      </c>
      <c r="N14" s="131">
        <v>1204963.595660001</v>
      </c>
      <c r="O14" s="131">
        <v>1221099.54773</v>
      </c>
      <c r="P14" s="70"/>
      <c r="Q14" s="71"/>
      <c r="R14" s="71"/>
      <c r="S14" s="71"/>
    </row>
    <row r="15" spans="1:22" x14ac:dyDescent="0.3">
      <c r="A15" s="36" t="s">
        <v>94</v>
      </c>
      <c r="B15" s="50"/>
      <c r="C15" s="65"/>
      <c r="D15" s="5">
        <v>11700</v>
      </c>
      <c r="E15" s="5">
        <v>38709.582499999997</v>
      </c>
      <c r="F15" s="5">
        <v>4938.2048599999998</v>
      </c>
      <c r="G15" s="5">
        <v>3157.62338</v>
      </c>
      <c r="H15" s="5">
        <v>3604.0478000000003</v>
      </c>
      <c r="I15" s="5">
        <v>11197.301670000001</v>
      </c>
      <c r="J15" s="5">
        <v>16624.1696104</v>
      </c>
      <c r="K15" s="131">
        <v>19532.813427099998</v>
      </c>
      <c r="L15" s="131">
        <v>28209.21344</v>
      </c>
      <c r="M15" s="131">
        <v>23073.1345956</v>
      </c>
      <c r="N15" s="131">
        <v>23584.296928544249</v>
      </c>
      <c r="O15" s="131">
        <v>25822.6690963</v>
      </c>
      <c r="P15" s="70"/>
      <c r="Q15" s="71"/>
      <c r="R15" s="71"/>
      <c r="S15" s="71"/>
    </row>
    <row r="16" spans="1:22" x14ac:dyDescent="0.3">
      <c r="A16" s="22"/>
      <c r="B16" s="49"/>
      <c r="C16" s="7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8" x14ac:dyDescent="0.3">
      <c r="A17" s="82" t="s">
        <v>171</v>
      </c>
      <c r="B17" s="82"/>
      <c r="C17" s="82" t="s">
        <v>11</v>
      </c>
      <c r="D17" s="82">
        <f>D5-D8</f>
        <v>6191491.3805085625</v>
      </c>
      <c r="E17" s="82">
        <f>E5-E8</f>
        <v>6075454.802072417</v>
      </c>
      <c r="F17" s="82">
        <f>F18+F22</f>
        <v>6071331.7066347906</v>
      </c>
      <c r="G17" s="82">
        <f>G18+G22</f>
        <v>5987052.2987661138</v>
      </c>
      <c r="H17" s="82">
        <f>H18+H22</f>
        <v>6058596.9441134315</v>
      </c>
      <c r="I17" s="82">
        <f>I18+I22</f>
        <v>6050729.3232888281</v>
      </c>
      <c r="J17" s="82">
        <f>J18+J22</f>
        <v>6064346.7672559815</v>
      </c>
      <c r="K17" s="82">
        <f t="shared" ref="K17:L17" si="6">K18+K22</f>
        <v>7396363.7018963285</v>
      </c>
      <c r="L17" s="82">
        <f t="shared" si="6"/>
        <v>7366467.7175102811</v>
      </c>
      <c r="M17" s="82">
        <f t="shared" ref="M17:O17" si="7">M18+M22</f>
        <v>7423683.2645299435</v>
      </c>
      <c r="N17" s="82">
        <f t="shared" si="7"/>
        <v>7478923.3149419352</v>
      </c>
      <c r="O17" s="82">
        <f t="shared" si="7"/>
        <v>7744065.8274063459</v>
      </c>
    </row>
    <row r="18" spans="1:18" x14ac:dyDescent="0.3">
      <c r="A18" s="85" t="s">
        <v>96</v>
      </c>
      <c r="B18" s="100"/>
      <c r="C18" s="101"/>
      <c r="D18" s="85" t="s">
        <v>41</v>
      </c>
      <c r="E18" s="85" t="s">
        <v>41</v>
      </c>
      <c r="F18" s="85">
        <f>SUM(F19:F20)</f>
        <v>3706601.6016340517</v>
      </c>
      <c r="G18" s="85">
        <f>SUM(G19:G20)</f>
        <v>3663415.0588815985</v>
      </c>
      <c r="H18" s="85">
        <f>SUM(H19:H20)</f>
        <v>3710982.6861734316</v>
      </c>
      <c r="I18" s="85">
        <f>SUM(I19:I20)</f>
        <v>3710086.2291438286</v>
      </c>
      <c r="J18" s="85">
        <f>SUM(J19:J20)</f>
        <v>3687853.0917713176</v>
      </c>
      <c r="K18" s="85">
        <f>SUM(K19:K21)</f>
        <v>4909235.299391062</v>
      </c>
      <c r="L18" s="85">
        <v>4900641.7466776092</v>
      </c>
      <c r="M18" s="85">
        <v>4964074.9611207303</v>
      </c>
      <c r="N18" s="85">
        <v>5030983.2879369473</v>
      </c>
      <c r="O18" s="85">
        <v>5269749.5457199998</v>
      </c>
      <c r="P18" s="70"/>
    </row>
    <row r="19" spans="1:18" x14ac:dyDescent="0.3">
      <c r="A19" s="36" t="s">
        <v>168</v>
      </c>
      <c r="B19" s="50"/>
      <c r="C19" s="65"/>
      <c r="D19" s="5"/>
      <c r="E19" s="5"/>
      <c r="F19" s="5">
        <v>1737788.5317735432</v>
      </c>
      <c r="G19" s="5">
        <v>1805021.0514330866</v>
      </c>
      <c r="H19" s="5">
        <v>1846696.4419567238</v>
      </c>
      <c r="I19" s="5">
        <v>1860158.7524866753</v>
      </c>
      <c r="J19" s="5">
        <v>1873137.6220106219</v>
      </c>
      <c r="K19" s="5">
        <v>1896497.4812281313</v>
      </c>
      <c r="L19" s="5">
        <v>1996874.2715025852</v>
      </c>
      <c r="M19" s="5">
        <v>2016013.372422423</v>
      </c>
      <c r="N19" s="5">
        <v>2054777.2285911159</v>
      </c>
      <c r="O19" s="5">
        <v>2166407.0083300001</v>
      </c>
      <c r="P19" s="70"/>
      <c r="Q19" s="70"/>
      <c r="R19" s="137"/>
    </row>
    <row r="20" spans="1:18" x14ac:dyDescent="0.3">
      <c r="A20" s="36" t="s">
        <v>169</v>
      </c>
      <c r="B20" s="50"/>
      <c r="C20" s="65"/>
      <c r="D20" s="5"/>
      <c r="E20" s="5"/>
      <c r="F20" s="5">
        <v>1968813.0698605084</v>
      </c>
      <c r="G20" s="5">
        <v>1858394.0074485121</v>
      </c>
      <c r="H20" s="5">
        <v>1864286.244216708</v>
      </c>
      <c r="I20" s="5">
        <v>1849927.4766571533</v>
      </c>
      <c r="J20" s="5">
        <v>1814715.4697606959</v>
      </c>
      <c r="K20" s="5">
        <v>1919081.6510429282</v>
      </c>
      <c r="L20" s="5">
        <v>1853175.5696850244</v>
      </c>
      <c r="M20" s="5">
        <v>1881134.9189183067</v>
      </c>
      <c r="N20" s="5">
        <v>1912476.2815958301</v>
      </c>
      <c r="O20" s="5">
        <v>2028902.1769699997</v>
      </c>
      <c r="P20" s="70"/>
      <c r="R20" s="137"/>
    </row>
    <row r="21" spans="1:18" x14ac:dyDescent="0.3">
      <c r="A21" s="36" t="s">
        <v>170</v>
      </c>
      <c r="B21" s="50"/>
      <c r="C21" s="65"/>
      <c r="D21" s="18"/>
      <c r="E21" s="18"/>
      <c r="F21" s="18"/>
      <c r="G21" s="18"/>
      <c r="H21" s="18"/>
      <c r="I21" s="18"/>
      <c r="J21" s="18"/>
      <c r="K21" s="18">
        <v>1093656.167120002</v>
      </c>
      <c r="L21" s="18">
        <v>1050591.90549</v>
      </c>
      <c r="M21" s="18">
        <v>1066926.6697800001</v>
      </c>
      <c r="N21" s="18">
        <v>1063729.7777500011</v>
      </c>
      <c r="O21" s="18">
        <v>1074440.3604199998</v>
      </c>
      <c r="P21" s="70"/>
      <c r="Q21" s="70"/>
      <c r="R21" s="137"/>
    </row>
    <row r="22" spans="1:18" x14ac:dyDescent="0.3">
      <c r="A22" s="97" t="s">
        <v>97</v>
      </c>
      <c r="B22" s="102"/>
      <c r="C22" s="103"/>
      <c r="D22" s="97" t="s">
        <v>41</v>
      </c>
      <c r="E22" s="97" t="s">
        <v>41</v>
      </c>
      <c r="F22" s="97">
        <f>SUM(F23:F24)</f>
        <v>2364730.105000739</v>
      </c>
      <c r="G22" s="97">
        <f>SUM(G23:G24)</f>
        <v>2323637.2398845158</v>
      </c>
      <c r="H22" s="97">
        <f>SUM(H23:H24)</f>
        <v>2347614.2579400004</v>
      </c>
      <c r="I22" s="97">
        <f>SUM(I23:I24)</f>
        <v>2340643.094145</v>
      </c>
      <c r="J22" s="97">
        <f>SUM(J23:J24)</f>
        <v>2376493.6754846638</v>
      </c>
      <c r="K22" s="97">
        <f>SUM(K23:K25)</f>
        <v>2487128.402505266</v>
      </c>
      <c r="L22" s="97">
        <v>2465825.9708326715</v>
      </c>
      <c r="M22" s="97">
        <v>2459608.3034092137</v>
      </c>
      <c r="N22" s="97">
        <v>2447940.0270049879</v>
      </c>
      <c r="O22" s="97">
        <v>2474316.281686346</v>
      </c>
      <c r="P22" s="70"/>
    </row>
    <row r="23" spans="1:18" x14ac:dyDescent="0.3">
      <c r="A23" s="6" t="s">
        <v>168</v>
      </c>
      <c r="B23" s="54"/>
      <c r="C23" s="68"/>
      <c r="D23" s="18"/>
      <c r="E23" s="18"/>
      <c r="F23" s="18">
        <v>1459562.586312226</v>
      </c>
      <c r="G23" s="18">
        <v>1426197.7501745159</v>
      </c>
      <c r="H23" s="18">
        <v>1455581.5896100001</v>
      </c>
      <c r="I23" s="18">
        <v>1433474.2538049999</v>
      </c>
      <c r="J23" s="18">
        <v>1472497.9547339999</v>
      </c>
      <c r="K23" s="18">
        <v>1446541.9076657661</v>
      </c>
      <c r="L23" s="18">
        <v>1454741.8885500003</v>
      </c>
      <c r="M23" s="18">
        <v>1438346.5110800001</v>
      </c>
      <c r="N23" s="18">
        <v>1405539.0855200002</v>
      </c>
      <c r="O23" s="18">
        <v>1417694.730496346</v>
      </c>
      <c r="P23" s="70"/>
    </row>
    <row r="24" spans="1:18" x14ac:dyDescent="0.3">
      <c r="A24" s="6" t="s">
        <v>169</v>
      </c>
      <c r="B24" s="54"/>
      <c r="C24" s="68"/>
      <c r="D24" s="6"/>
      <c r="E24" s="6"/>
      <c r="F24" s="6">
        <v>905167.51868851297</v>
      </c>
      <c r="G24" s="6">
        <v>897439.48970999988</v>
      </c>
      <c r="H24" s="6">
        <v>892032.66833000013</v>
      </c>
      <c r="I24" s="6">
        <v>907168.84034</v>
      </c>
      <c r="J24" s="6">
        <v>903995.72075066413</v>
      </c>
      <c r="K24" s="6">
        <v>904511.84532950004</v>
      </c>
      <c r="L24" s="6">
        <v>878675.48713267152</v>
      </c>
      <c r="M24" s="6">
        <v>886832.88850921369</v>
      </c>
      <c r="N24" s="6">
        <v>901167.1235749874</v>
      </c>
      <c r="O24" s="6">
        <v>909962.36388000008</v>
      </c>
      <c r="P24" s="70"/>
    </row>
    <row r="25" spans="1:18" x14ac:dyDescent="0.3">
      <c r="A25" s="36" t="s">
        <v>170</v>
      </c>
      <c r="B25" s="54"/>
      <c r="C25" s="68"/>
      <c r="D25" s="6"/>
      <c r="E25" s="6"/>
      <c r="F25" s="6"/>
      <c r="G25" s="6"/>
      <c r="H25" s="6"/>
      <c r="I25" s="6"/>
      <c r="J25" s="6"/>
      <c r="K25" s="6">
        <v>136074.64950999973</v>
      </c>
      <c r="L25" s="6">
        <v>132408.5951499998</v>
      </c>
      <c r="M25" s="6">
        <v>134428.90382000001</v>
      </c>
      <c r="N25" s="6">
        <v>141233.8179100001</v>
      </c>
      <c r="O25" s="6">
        <v>146659.18731000018</v>
      </c>
      <c r="P25" s="70"/>
    </row>
    <row r="26" spans="1:18" x14ac:dyDescent="0.3">
      <c r="A26" s="156"/>
      <c r="B26" s="157"/>
      <c r="C26" s="158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70"/>
    </row>
    <row r="27" spans="1:18" x14ac:dyDescent="0.3">
      <c r="A27" s="82" t="s">
        <v>211</v>
      </c>
      <c r="B27" s="82"/>
      <c r="C27" s="140" t="s">
        <v>11</v>
      </c>
      <c r="D27" s="82"/>
      <c r="E27" s="82"/>
      <c r="F27" s="82"/>
      <c r="G27" s="82"/>
      <c r="H27" s="82"/>
      <c r="I27" s="82"/>
      <c r="J27" s="82"/>
      <c r="K27" s="82"/>
      <c r="L27" s="82">
        <f>L28+L29</f>
        <v>4485858.8574536098</v>
      </c>
      <c r="M27" s="82">
        <f t="shared" ref="M27:O27" si="8">M28+M29</f>
        <v>4521560.5039727297</v>
      </c>
      <c r="N27" s="82">
        <f t="shared" si="8"/>
        <v>4603240.9407604476</v>
      </c>
      <c r="O27" s="82">
        <f t="shared" si="8"/>
        <v>4807980.5620599994</v>
      </c>
      <c r="P27" s="70"/>
    </row>
    <row r="28" spans="1:18" x14ac:dyDescent="0.3">
      <c r="A28" s="85" t="s">
        <v>209</v>
      </c>
      <c r="B28" s="100"/>
      <c r="C28" s="101"/>
      <c r="D28" s="85"/>
      <c r="E28" s="85"/>
      <c r="F28" s="85"/>
      <c r="G28" s="85"/>
      <c r="H28" s="85"/>
      <c r="I28" s="85"/>
      <c r="J28" s="85"/>
      <c r="K28" s="85"/>
      <c r="L28" s="85">
        <v>1620521.525200373</v>
      </c>
      <c r="M28" s="85">
        <v>1628318.3004837981</v>
      </c>
      <c r="N28" s="85">
        <v>1582573.3012790186</v>
      </c>
      <c r="O28" s="85">
        <v>1644258.2355190658</v>
      </c>
      <c r="P28" s="70"/>
    </row>
    <row r="29" spans="1:18" x14ac:dyDescent="0.3">
      <c r="A29" s="85" t="s">
        <v>206</v>
      </c>
      <c r="B29" s="50"/>
      <c r="C29" s="65"/>
      <c r="D29" s="5"/>
      <c r="E29" s="5"/>
      <c r="F29" s="5"/>
      <c r="G29" s="5"/>
      <c r="H29" s="5"/>
      <c r="I29" s="5"/>
      <c r="J29" s="5"/>
      <c r="K29" s="5"/>
      <c r="L29" s="85">
        <v>2865337.3322532368</v>
      </c>
      <c r="M29" s="85">
        <v>2893242.2034889315</v>
      </c>
      <c r="N29" s="85">
        <v>3020667.639481429</v>
      </c>
      <c r="O29" s="85">
        <v>3163722.3265409339</v>
      </c>
      <c r="P29" s="70"/>
    </row>
    <row r="30" spans="1:18" x14ac:dyDescent="0.3">
      <c r="A30" s="36" t="s">
        <v>207</v>
      </c>
      <c r="B30" s="50"/>
      <c r="C30" s="65"/>
      <c r="D30" s="5"/>
      <c r="E30" s="5"/>
      <c r="F30" s="5"/>
      <c r="G30" s="5"/>
      <c r="H30" s="5"/>
      <c r="I30" s="5"/>
      <c r="J30" s="5"/>
      <c r="K30" s="5"/>
      <c r="L30" s="5">
        <v>1088778.4063397245</v>
      </c>
      <c r="M30" s="5">
        <v>1943820.4636802932</v>
      </c>
      <c r="N30" s="5">
        <v>2105408.3585148882</v>
      </c>
      <c r="O30" s="5">
        <v>2196051.7892476181</v>
      </c>
      <c r="P30" s="70"/>
    </row>
    <row r="31" spans="1:18" x14ac:dyDescent="0.3">
      <c r="A31" s="36" t="s">
        <v>208</v>
      </c>
      <c r="B31" s="50"/>
      <c r="C31" s="65"/>
      <c r="D31" s="5"/>
      <c r="E31" s="5"/>
      <c r="F31" s="5"/>
      <c r="G31" s="5"/>
      <c r="H31" s="5"/>
      <c r="I31" s="5"/>
      <c r="J31" s="5"/>
      <c r="K31" s="5"/>
      <c r="L31" s="5">
        <v>1776558.9259135122</v>
      </c>
      <c r="M31" s="5">
        <v>949421.73980863835</v>
      </c>
      <c r="N31" s="5">
        <v>915259.2809665408</v>
      </c>
      <c r="O31" s="5">
        <v>967670.53729331587</v>
      </c>
      <c r="P31" s="70"/>
    </row>
    <row r="32" spans="1:18" x14ac:dyDescent="0.3">
      <c r="B32" s="53"/>
      <c r="C32" s="63"/>
    </row>
    <row r="33" spans="1:17" x14ac:dyDescent="0.3">
      <c r="A33" s="140" t="s">
        <v>190</v>
      </c>
      <c r="B33" s="140"/>
      <c r="C33" s="140" t="s">
        <v>11</v>
      </c>
      <c r="D33" s="140">
        <f>D34+D39</f>
        <v>1254215.4282399998</v>
      </c>
      <c r="E33" s="140">
        <f t="shared" ref="E33:O33" si="9">E34+E39</f>
        <v>1872395.8493599999</v>
      </c>
      <c r="F33" s="140">
        <f t="shared" si="9"/>
        <v>1506854.7333099998</v>
      </c>
      <c r="G33" s="140">
        <f t="shared" si="9"/>
        <v>1495291.4345399998</v>
      </c>
      <c r="H33" s="140">
        <f t="shared" si="9"/>
        <v>1734768.7283400001</v>
      </c>
      <c r="I33" s="140">
        <f t="shared" si="9"/>
        <v>2020892.8190399995</v>
      </c>
      <c r="J33" s="140">
        <f t="shared" si="9"/>
        <v>1970974.556233</v>
      </c>
      <c r="K33" s="140">
        <f t="shared" si="9"/>
        <v>1871251.8711399999</v>
      </c>
      <c r="L33" s="140">
        <f t="shared" si="9"/>
        <v>1868463.3631800003</v>
      </c>
      <c r="M33" s="140">
        <f t="shared" si="9"/>
        <v>2229256.2154600006</v>
      </c>
      <c r="N33" s="140">
        <f t="shared" si="9"/>
        <v>4324936.2933299998</v>
      </c>
      <c r="O33" s="140">
        <f t="shared" si="9"/>
        <v>3032781.9857670874</v>
      </c>
    </row>
    <row r="34" spans="1:17" x14ac:dyDescent="0.3">
      <c r="A34" s="141" t="s">
        <v>194</v>
      </c>
      <c r="B34" s="142"/>
      <c r="C34" s="143"/>
      <c r="D34" s="141">
        <f>SUM(D35:D38)</f>
        <v>1254215.4282399998</v>
      </c>
      <c r="E34" s="141">
        <f t="shared" ref="E34:L34" si="10">SUM(E35:E38)</f>
        <v>1872395.8493599999</v>
      </c>
      <c r="F34" s="141">
        <f t="shared" si="10"/>
        <v>1506854.7333099998</v>
      </c>
      <c r="G34" s="141">
        <f t="shared" si="10"/>
        <v>1495291.4345399998</v>
      </c>
      <c r="H34" s="141">
        <f t="shared" si="10"/>
        <v>1596462.80167544</v>
      </c>
      <c r="I34" s="141">
        <f t="shared" si="10"/>
        <v>1677262.5268204606</v>
      </c>
      <c r="J34" s="141">
        <f t="shared" si="10"/>
        <v>1734663.799813</v>
      </c>
      <c r="K34" s="141">
        <f t="shared" si="10"/>
        <v>1535680.4124400001</v>
      </c>
      <c r="L34" s="141">
        <f t="shared" si="10"/>
        <v>1466859.7638348434</v>
      </c>
      <c r="M34" s="141">
        <v>1800085.0456199953</v>
      </c>
      <c r="N34" s="141">
        <v>3867838.3888714542</v>
      </c>
      <c r="O34" s="141">
        <v>2716522.263330522</v>
      </c>
      <c r="Q34" s="126"/>
    </row>
    <row r="35" spans="1:17" x14ac:dyDescent="0.3">
      <c r="A35" s="144" t="s">
        <v>168</v>
      </c>
      <c r="B35" s="142"/>
      <c r="C35" s="143"/>
      <c r="D35" s="145">
        <v>721042.78418999992</v>
      </c>
      <c r="E35" s="145">
        <v>922671.405904699</v>
      </c>
      <c r="F35" s="145">
        <v>915013.99448410305</v>
      </c>
      <c r="G35" s="145">
        <v>938774.70658999996</v>
      </c>
      <c r="H35" s="145">
        <v>1092467.0398835829</v>
      </c>
      <c r="I35" s="145">
        <v>826492.62753976311</v>
      </c>
      <c r="J35" s="146">
        <v>847635.51612694596</v>
      </c>
      <c r="K35" s="146">
        <v>864089.28343999991</v>
      </c>
      <c r="L35" s="146">
        <v>832407.22093745787</v>
      </c>
      <c r="M35" s="146">
        <v>1022015.9716096031</v>
      </c>
      <c r="N35" s="146">
        <v>1358707.937624655</v>
      </c>
      <c r="O35" s="146">
        <v>1577665.2360065582</v>
      </c>
    </row>
    <row r="36" spans="1:17" x14ac:dyDescent="0.3">
      <c r="A36" s="144" t="s">
        <v>169</v>
      </c>
      <c r="B36" s="142"/>
      <c r="C36" s="143"/>
      <c r="D36" s="145">
        <v>161597.72530000002</v>
      </c>
      <c r="E36" s="145">
        <v>513832.18247530091</v>
      </c>
      <c r="F36" s="145">
        <v>560459.54824589693</v>
      </c>
      <c r="G36" s="145">
        <v>459351.56680999999</v>
      </c>
      <c r="H36" s="145">
        <v>484365.0612018574</v>
      </c>
      <c r="I36" s="145">
        <v>451638.74753069761</v>
      </c>
      <c r="J36" s="145">
        <v>396809.26821305405</v>
      </c>
      <c r="K36" s="145">
        <v>262248.99034999998</v>
      </c>
      <c r="L36" s="145">
        <v>212902.73895738553</v>
      </c>
      <c r="M36" s="145">
        <v>293789.81846039218</v>
      </c>
      <c r="N36" s="145">
        <v>374104.04655679944</v>
      </c>
      <c r="O36" s="145">
        <v>387422.29003748973</v>
      </c>
    </row>
    <row r="37" spans="1:17" x14ac:dyDescent="0.3">
      <c r="A37" s="144" t="s">
        <v>195</v>
      </c>
      <c r="B37" s="142"/>
      <c r="C37" s="143"/>
      <c r="D37" s="145">
        <v>350654.91874999995</v>
      </c>
      <c r="E37" s="145">
        <v>2898.8369899999998</v>
      </c>
      <c r="F37" s="145">
        <v>8023.7214000000004</v>
      </c>
      <c r="G37" s="145">
        <v>12477.304190000001</v>
      </c>
      <c r="H37" s="145">
        <v>8703.9525600000015</v>
      </c>
      <c r="I37" s="145">
        <v>399131.15174999996</v>
      </c>
      <c r="J37" s="145">
        <v>490219.01547300001</v>
      </c>
      <c r="K37" s="145">
        <v>409342.13864999998</v>
      </c>
      <c r="L37" s="145">
        <v>421549.80394000001</v>
      </c>
      <c r="M37" s="145">
        <v>422012.37395000004</v>
      </c>
      <c r="N37" s="145">
        <v>576004.04743999999</v>
      </c>
      <c r="O37" s="145">
        <v>550151.73728647421</v>
      </c>
    </row>
    <row r="38" spans="1:17" x14ac:dyDescent="0.3">
      <c r="A38" s="147" t="s">
        <v>199</v>
      </c>
      <c r="B38" s="148"/>
      <c r="C38" s="149"/>
      <c r="D38" s="150">
        <v>20920</v>
      </c>
      <c r="E38" s="150">
        <v>432993.42399000004</v>
      </c>
      <c r="F38" s="150">
        <v>23357.46918</v>
      </c>
      <c r="G38" s="150">
        <v>84687.856950000001</v>
      </c>
      <c r="H38" s="150">
        <v>10926.748029999999</v>
      </c>
      <c r="I38" s="150">
        <v>0</v>
      </c>
      <c r="J38" s="150">
        <v>0</v>
      </c>
      <c r="K38" s="150">
        <v>0</v>
      </c>
      <c r="L38" s="150">
        <v>0</v>
      </c>
      <c r="M38" s="150">
        <v>62266.881599999993</v>
      </c>
      <c r="N38" s="150">
        <v>1559022.3572499999</v>
      </c>
      <c r="O38" s="150">
        <v>201283</v>
      </c>
    </row>
    <row r="39" spans="1:17" x14ac:dyDescent="0.3">
      <c r="A39" s="141" t="s">
        <v>196</v>
      </c>
      <c r="B39" s="148"/>
      <c r="C39" s="149"/>
      <c r="D39" s="151"/>
      <c r="E39" s="151"/>
      <c r="F39" s="151"/>
      <c r="G39" s="151"/>
      <c r="H39" s="152">
        <v>138305.92666456001</v>
      </c>
      <c r="I39" s="152">
        <v>343630.29221953894</v>
      </c>
      <c r="J39" s="152">
        <v>236310.75642000002</v>
      </c>
      <c r="K39" s="152">
        <v>335571.45869999996</v>
      </c>
      <c r="L39" s="152">
        <v>401603.59934515704</v>
      </c>
      <c r="M39" s="152">
        <v>429171.16984000511</v>
      </c>
      <c r="N39" s="152">
        <v>457097.90445854561</v>
      </c>
      <c r="O39" s="152">
        <v>316259.72243656556</v>
      </c>
    </row>
    <row r="40" spans="1:17" x14ac:dyDescent="0.3">
      <c r="A40" s="147" t="s">
        <v>197</v>
      </c>
      <c r="B40" s="148"/>
      <c r="C40" s="154"/>
      <c r="D40" s="153"/>
      <c r="E40" s="153"/>
      <c r="F40" s="153"/>
      <c r="G40" s="153"/>
      <c r="H40" s="150"/>
      <c r="I40" s="150"/>
      <c r="J40" s="150"/>
      <c r="K40" s="150"/>
      <c r="L40" s="150"/>
      <c r="M40" s="150">
        <v>268582.15567000007</v>
      </c>
      <c r="N40" s="150">
        <v>276503.69157000002</v>
      </c>
      <c r="O40" s="150">
        <v>206377.51164000039</v>
      </c>
    </row>
    <row r="41" spans="1:17" x14ac:dyDescent="0.3">
      <c r="C41" s="155"/>
    </row>
    <row r="42" spans="1:17" x14ac:dyDescent="0.3">
      <c r="A42" s="147" t="s">
        <v>224</v>
      </c>
      <c r="B42" s="148"/>
      <c r="C42" s="143"/>
      <c r="D42" s="159">
        <f t="shared" ref="D42:N42" si="11">(D34-D38)/D4</f>
        <v>0.16229833747497974</v>
      </c>
      <c r="E42" s="159">
        <f t="shared" si="11"/>
        <v>0.20049082325986323</v>
      </c>
      <c r="F42" s="159">
        <f t="shared" si="11"/>
        <v>0.21075229241001855</v>
      </c>
      <c r="G42" s="159">
        <f t="shared" si="11"/>
        <v>0.19643612206003136</v>
      </c>
      <c r="H42" s="159">
        <f t="shared" si="11"/>
        <v>0.21885596020846024</v>
      </c>
      <c r="I42" s="159">
        <f t="shared" si="11"/>
        <v>0.23224048946935377</v>
      </c>
      <c r="J42" s="159">
        <f t="shared" si="11"/>
        <v>0.23891109535866428</v>
      </c>
      <c r="K42" s="159">
        <f t="shared" si="11"/>
        <v>0.21092859797778976</v>
      </c>
      <c r="L42" s="159">
        <f t="shared" si="11"/>
        <v>0.20367433833017182</v>
      </c>
      <c r="M42" s="159">
        <f t="shared" si="11"/>
        <v>0.24103126031517577</v>
      </c>
      <c r="N42" s="159">
        <f t="shared" si="11"/>
        <v>0.32046405648486681</v>
      </c>
      <c r="O42" s="159">
        <f t="shared" ref="O42" si="12">(O34-O38)/O4</f>
        <v>0.3414955282119374</v>
      </c>
      <c r="P42" s="126"/>
    </row>
    <row r="43" spans="1:17" x14ac:dyDescent="0.3">
      <c r="A43" s="147" t="s">
        <v>198</v>
      </c>
      <c r="B43" s="148"/>
      <c r="C43" s="149"/>
      <c r="D43" s="159"/>
      <c r="E43" s="159"/>
      <c r="F43" s="159"/>
      <c r="G43" s="159"/>
      <c r="H43" s="159"/>
      <c r="I43" s="159"/>
      <c r="J43" s="159"/>
      <c r="K43" s="159"/>
      <c r="L43" s="159"/>
      <c r="M43" s="159">
        <f>(M34-M38+M39-M40)/(M3)</f>
        <v>0.22508024276975599</v>
      </c>
      <c r="N43" s="159">
        <f>(N34-N38+N39-N40)/(N3)</f>
        <v>0.2951934011331061</v>
      </c>
      <c r="O43" s="159">
        <f>(O34-O38+O39-O40)/(O3)</f>
        <v>0.30481117982479078</v>
      </c>
      <c r="P43" s="160"/>
    </row>
    <row r="50" spans="14:15" x14ac:dyDescent="0.3">
      <c r="N50" s="160"/>
      <c r="O50" s="160"/>
    </row>
  </sheetData>
  <hyperlinks>
    <hyperlink ref="A1" location="Inhoudstafel!A1" display="Naar inhoudstaf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 I34:K34" formulaRange="1"/>
    <ignoredError sqref="J1 L1:M1 O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S49"/>
  <sheetViews>
    <sheetView showGridLines="0" zoomScale="75" zoomScaleNormal="75" workbookViewId="0">
      <pane ySplit="1" topLeftCell="A16" activePane="bottomLeft" state="frozen"/>
      <selection pane="bottomLeft" activeCell="H3" sqref="H3:O3"/>
    </sheetView>
  </sheetViews>
  <sheetFormatPr defaultRowHeight="14.4" x14ac:dyDescent="0.3"/>
  <cols>
    <col min="1" max="1" width="22.88671875" customWidth="1"/>
    <col min="2" max="2" width="39.109375" customWidth="1"/>
    <col min="3" max="3" width="21.5546875" customWidth="1"/>
    <col min="4" max="7" width="14.44140625" bestFit="1" customWidth="1"/>
    <col min="8" max="8" width="14" bestFit="1" customWidth="1"/>
    <col min="9" max="15" width="14.44140625" bestFit="1" customWidth="1"/>
  </cols>
  <sheetData>
    <row r="1" spans="1:15" ht="22.5" customHeight="1" x14ac:dyDescent="0.35">
      <c r="A1" s="83" t="s">
        <v>142</v>
      </c>
      <c r="B1" s="57"/>
      <c r="C1" s="43"/>
      <c r="D1" s="31">
        <v>2012</v>
      </c>
      <c r="E1" s="31">
        <v>2013</v>
      </c>
      <c r="F1" s="31">
        <v>2014</v>
      </c>
      <c r="G1" s="31">
        <v>2015</v>
      </c>
      <c r="H1" s="31">
        <v>2016</v>
      </c>
      <c r="I1" s="31" t="s">
        <v>35</v>
      </c>
      <c r="J1" s="31" t="s">
        <v>157</v>
      </c>
      <c r="K1" s="31" t="s">
        <v>172</v>
      </c>
      <c r="L1" s="31" t="s">
        <v>178</v>
      </c>
      <c r="M1" s="31">
        <v>2021</v>
      </c>
      <c r="N1" s="31" t="s">
        <v>191</v>
      </c>
      <c r="O1" s="31" t="s">
        <v>219</v>
      </c>
    </row>
    <row r="2" spans="1:15" x14ac:dyDescent="0.3">
      <c r="A2" s="43"/>
      <c r="B2" s="43"/>
      <c r="C2" s="43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x14ac:dyDescent="0.3">
      <c r="A3" s="82" t="s">
        <v>36</v>
      </c>
      <c r="B3" s="90"/>
      <c r="C3" s="91"/>
      <c r="D3" s="92">
        <f t="shared" ref="D3:O3" si="0">D4+D9</f>
        <v>4634782</v>
      </c>
      <c r="E3" s="92">
        <f t="shared" si="0"/>
        <v>4586500.127644144</v>
      </c>
      <c r="F3" s="92">
        <f t="shared" si="0"/>
        <v>4532475</v>
      </c>
      <c r="G3" s="92">
        <f t="shared" si="0"/>
        <v>4488710.6558032557</v>
      </c>
      <c r="H3" s="92">
        <f t="shared" si="0"/>
        <v>4371055</v>
      </c>
      <c r="I3" s="92">
        <f t="shared" si="0"/>
        <v>4281818</v>
      </c>
      <c r="J3" s="92">
        <f t="shared" si="0"/>
        <v>4106864</v>
      </c>
      <c r="K3" s="92">
        <f t="shared" si="0"/>
        <v>3930410</v>
      </c>
      <c r="L3" s="92">
        <f t="shared" si="0"/>
        <v>3650442.2859610179</v>
      </c>
      <c r="M3" s="92">
        <f t="shared" si="0"/>
        <v>3306797.880017289</v>
      </c>
      <c r="N3" s="92">
        <f t="shared" si="0"/>
        <v>2966110.3387679122</v>
      </c>
      <c r="O3" s="92">
        <f t="shared" si="0"/>
        <v>2667336.4653906501</v>
      </c>
    </row>
    <row r="4" spans="1:15" x14ac:dyDescent="0.3">
      <c r="A4" s="98" t="s">
        <v>98</v>
      </c>
      <c r="B4" s="96"/>
      <c r="C4" s="99"/>
      <c r="D4" s="97">
        <f t="shared" ref="D4:K4" si="1">D5+D6+D8+D7</f>
        <v>3133415</v>
      </c>
      <c r="E4" s="97">
        <f t="shared" si="1"/>
        <v>3020645.1276441435</v>
      </c>
      <c r="F4" s="97">
        <f t="shared" si="1"/>
        <v>3041144</v>
      </c>
      <c r="G4" s="97">
        <f t="shared" si="1"/>
        <v>3089694</v>
      </c>
      <c r="H4" s="97">
        <f t="shared" si="1"/>
        <v>3076918</v>
      </c>
      <c r="I4" s="97">
        <f t="shared" si="1"/>
        <v>3040467</v>
      </c>
      <c r="J4" s="97">
        <f t="shared" si="1"/>
        <v>2961871</v>
      </c>
      <c r="K4" s="97">
        <f t="shared" si="1"/>
        <v>2850457</v>
      </c>
      <c r="L4" s="97">
        <v>2661703</v>
      </c>
      <c r="M4" s="97">
        <v>2456152</v>
      </c>
      <c r="N4" s="97">
        <v>2249154</v>
      </c>
      <c r="O4" s="97">
        <v>2045733</v>
      </c>
    </row>
    <row r="5" spans="1:15" x14ac:dyDescent="0.3">
      <c r="A5" s="21" t="s">
        <v>100</v>
      </c>
      <c r="B5" s="41"/>
      <c r="C5" s="32"/>
      <c r="D5" s="5">
        <v>1622146</v>
      </c>
      <c r="E5" s="5">
        <v>1541890</v>
      </c>
      <c r="F5" s="5">
        <v>1487047</v>
      </c>
      <c r="G5" s="5">
        <v>1487190</v>
      </c>
      <c r="H5" s="5">
        <v>1440675</v>
      </c>
      <c r="I5" s="5">
        <v>1363330</v>
      </c>
      <c r="J5" s="5">
        <v>1230347</v>
      </c>
      <c r="K5" s="5">
        <v>1101971</v>
      </c>
      <c r="L5" s="5">
        <v>959124</v>
      </c>
      <c r="M5" s="5">
        <v>819265</v>
      </c>
      <c r="N5" s="5">
        <v>691566</v>
      </c>
      <c r="O5" s="5">
        <v>576998</v>
      </c>
    </row>
    <row r="6" spans="1:15" x14ac:dyDescent="0.3">
      <c r="A6" s="21" t="s">
        <v>101</v>
      </c>
      <c r="B6" s="41"/>
      <c r="C6" s="32"/>
      <c r="D6" s="5">
        <v>1293029</v>
      </c>
      <c r="E6" s="5">
        <v>1279344</v>
      </c>
      <c r="F6" s="5">
        <v>1364960</v>
      </c>
      <c r="G6" s="5">
        <v>1411248</v>
      </c>
      <c r="H6" s="5">
        <v>1438683</v>
      </c>
      <c r="I6" s="5">
        <v>1430429</v>
      </c>
      <c r="J6" s="5">
        <v>1367860</v>
      </c>
      <c r="K6" s="5">
        <v>1315560</v>
      </c>
      <c r="L6" s="5">
        <v>1249644</v>
      </c>
      <c r="M6" s="5">
        <v>1158942</v>
      </c>
      <c r="N6" s="5">
        <v>1069238</v>
      </c>
      <c r="O6" s="5">
        <v>979119</v>
      </c>
    </row>
    <row r="7" spans="1:15" x14ac:dyDescent="0.3">
      <c r="A7" s="21" t="s">
        <v>102</v>
      </c>
      <c r="B7" s="41"/>
      <c r="C7" s="32"/>
      <c r="D7" s="5">
        <v>17828</v>
      </c>
      <c r="E7" s="5">
        <v>14418</v>
      </c>
      <c r="F7" s="5">
        <v>11624</v>
      </c>
      <c r="G7" s="5">
        <v>11830</v>
      </c>
      <c r="H7" s="5">
        <v>10088</v>
      </c>
      <c r="I7" s="5">
        <v>7936</v>
      </c>
      <c r="J7" s="5">
        <v>5742</v>
      </c>
      <c r="K7" s="5">
        <v>2926</v>
      </c>
      <c r="L7" s="5">
        <v>1280</v>
      </c>
      <c r="M7" s="5">
        <v>660</v>
      </c>
      <c r="N7" s="5">
        <v>454</v>
      </c>
      <c r="O7" s="5">
        <v>378</v>
      </c>
    </row>
    <row r="8" spans="1:15" x14ac:dyDescent="0.3">
      <c r="A8" s="21" t="s">
        <v>103</v>
      </c>
      <c r="B8" s="41"/>
      <c r="C8" s="32"/>
      <c r="D8" s="5">
        <v>200412</v>
      </c>
      <c r="E8" s="5">
        <v>184993.12764414359</v>
      </c>
      <c r="F8" s="5">
        <v>177513</v>
      </c>
      <c r="G8" s="5">
        <v>179426</v>
      </c>
      <c r="H8" s="5">
        <v>187472</v>
      </c>
      <c r="I8" s="5">
        <v>238772</v>
      </c>
      <c r="J8" s="5">
        <v>357922</v>
      </c>
      <c r="K8" s="5">
        <v>430000</v>
      </c>
      <c r="L8" s="5">
        <v>451655</v>
      </c>
      <c r="M8" s="5">
        <v>477285</v>
      </c>
      <c r="N8" s="5">
        <v>487896</v>
      </c>
      <c r="O8" s="5">
        <v>489238</v>
      </c>
    </row>
    <row r="9" spans="1:15" x14ac:dyDescent="0.3">
      <c r="A9" s="95" t="s">
        <v>99</v>
      </c>
      <c r="B9" s="96"/>
      <c r="C9" s="99"/>
      <c r="D9" s="97">
        <f t="shared" ref="D9:K9" si="2">SUM(D10:D14)</f>
        <v>1501367</v>
      </c>
      <c r="E9" s="97">
        <f t="shared" si="2"/>
        <v>1565855</v>
      </c>
      <c r="F9" s="97">
        <f t="shared" si="2"/>
        <v>1491331</v>
      </c>
      <c r="G9" s="97">
        <f t="shared" si="2"/>
        <v>1399016.6558032553</v>
      </c>
      <c r="H9" s="97">
        <f t="shared" si="2"/>
        <v>1294137</v>
      </c>
      <c r="I9" s="97">
        <f t="shared" si="2"/>
        <v>1241351</v>
      </c>
      <c r="J9" s="97">
        <f t="shared" si="2"/>
        <v>1144993</v>
      </c>
      <c r="K9" s="97">
        <f t="shared" si="2"/>
        <v>1079953</v>
      </c>
      <c r="L9" s="97">
        <v>988739.28596101794</v>
      </c>
      <c r="M9" s="97">
        <v>850645.88001728896</v>
      </c>
      <c r="N9" s="97">
        <v>716956.33876791201</v>
      </c>
      <c r="O9" s="97">
        <v>621603.46539064997</v>
      </c>
    </row>
    <row r="10" spans="1:15" x14ac:dyDescent="0.3">
      <c r="A10" s="10" t="s">
        <v>100</v>
      </c>
      <c r="B10" s="42"/>
      <c r="C10" s="44"/>
      <c r="D10" s="5">
        <v>614654</v>
      </c>
      <c r="E10" s="5">
        <v>597397</v>
      </c>
      <c r="F10" s="5">
        <v>583242</v>
      </c>
      <c r="G10" s="5">
        <v>539544</v>
      </c>
      <c r="H10" s="5">
        <v>522854</v>
      </c>
      <c r="I10" s="5">
        <v>503033</v>
      </c>
      <c r="J10" s="5">
        <v>466926</v>
      </c>
      <c r="K10" s="5">
        <v>426581</v>
      </c>
      <c r="L10" s="5">
        <v>387321</v>
      </c>
      <c r="M10" s="5">
        <v>344137</v>
      </c>
      <c r="N10" s="5">
        <v>304105.94109941903</v>
      </c>
      <c r="O10" s="5">
        <v>263178.61310087098</v>
      </c>
    </row>
    <row r="11" spans="1:15" x14ac:dyDescent="0.3">
      <c r="A11" s="10" t="s">
        <v>101</v>
      </c>
      <c r="B11" s="42"/>
      <c r="C11" s="44"/>
      <c r="D11" s="5">
        <v>17924</v>
      </c>
      <c r="E11" s="5">
        <v>158859</v>
      </c>
      <c r="F11" s="5">
        <v>170046</v>
      </c>
      <c r="G11" s="5">
        <v>180296</v>
      </c>
      <c r="H11" s="5">
        <v>187266</v>
      </c>
      <c r="I11" s="5">
        <v>190321</v>
      </c>
      <c r="J11" s="5">
        <v>185432</v>
      </c>
      <c r="K11" s="5">
        <v>181607</v>
      </c>
      <c r="L11" s="5">
        <v>176263</v>
      </c>
      <c r="M11" s="5">
        <v>164520</v>
      </c>
      <c r="N11" s="5">
        <v>142364</v>
      </c>
      <c r="O11" s="5">
        <v>120793</v>
      </c>
    </row>
    <row r="12" spans="1:15" x14ac:dyDescent="0.3">
      <c r="A12" s="10" t="s">
        <v>102</v>
      </c>
      <c r="B12" s="42"/>
      <c r="C12" s="44"/>
      <c r="D12" s="5">
        <v>539826</v>
      </c>
      <c r="E12" s="5">
        <v>487748</v>
      </c>
      <c r="F12" s="5">
        <v>434990</v>
      </c>
      <c r="G12" s="5">
        <v>376971.65580325527</v>
      </c>
      <c r="H12" s="5">
        <v>303832</v>
      </c>
      <c r="I12" s="5">
        <v>262604</v>
      </c>
      <c r="J12" s="5">
        <v>199426</v>
      </c>
      <c r="K12" s="5">
        <v>146788</v>
      </c>
      <c r="L12" s="5">
        <v>106100</v>
      </c>
      <c r="M12" s="5">
        <v>71692</v>
      </c>
      <c r="N12" s="5">
        <v>43886</v>
      </c>
      <c r="O12" s="5">
        <v>29980</v>
      </c>
    </row>
    <row r="13" spans="1:15" x14ac:dyDescent="0.3">
      <c r="A13" s="10" t="s">
        <v>104</v>
      </c>
      <c r="B13" s="42"/>
      <c r="C13" s="44"/>
      <c r="D13" s="5">
        <v>317220</v>
      </c>
      <c r="E13" s="5">
        <v>311490</v>
      </c>
      <c r="F13" s="5">
        <v>293550</v>
      </c>
      <c r="G13" s="5">
        <v>293220</v>
      </c>
      <c r="H13" s="5">
        <v>269940</v>
      </c>
      <c r="I13" s="5">
        <v>227460</v>
      </c>
      <c r="J13" s="5">
        <v>193020</v>
      </c>
      <c r="K13" s="5">
        <v>197670</v>
      </c>
      <c r="L13" s="5">
        <v>175560</v>
      </c>
      <c r="M13" s="5">
        <v>122040</v>
      </c>
      <c r="N13" s="5">
        <v>73500</v>
      </c>
      <c r="O13" s="5">
        <v>48810</v>
      </c>
    </row>
    <row r="14" spans="1:15" x14ac:dyDescent="0.3">
      <c r="A14" s="10" t="s">
        <v>105</v>
      </c>
      <c r="B14" s="42"/>
      <c r="C14" s="44"/>
      <c r="D14" s="5">
        <v>11743</v>
      </c>
      <c r="E14" s="5">
        <v>10361</v>
      </c>
      <c r="F14" s="5">
        <v>9503</v>
      </c>
      <c r="G14" s="5">
        <v>8985</v>
      </c>
      <c r="H14" s="5">
        <v>10245</v>
      </c>
      <c r="I14" s="5">
        <v>57933</v>
      </c>
      <c r="J14" s="5">
        <v>100189</v>
      </c>
      <c r="K14" s="5">
        <v>127307</v>
      </c>
      <c r="L14" s="5">
        <v>143495.285961018</v>
      </c>
      <c r="M14" s="5">
        <v>148256.88001728899</v>
      </c>
      <c r="N14" s="5">
        <v>153100.39766849301</v>
      </c>
      <c r="O14" s="5">
        <v>158841.852289779</v>
      </c>
    </row>
    <row r="15" spans="1:15" x14ac:dyDescent="0.3">
      <c r="A15" s="95" t="s">
        <v>150</v>
      </c>
      <c r="B15" s="96"/>
      <c r="C15" s="99"/>
      <c r="D15" s="97">
        <v>513618</v>
      </c>
      <c r="E15" s="97">
        <v>459631</v>
      </c>
      <c r="F15" s="97">
        <v>405546</v>
      </c>
      <c r="G15" s="97">
        <v>348546</v>
      </c>
      <c r="H15" s="97">
        <v>301779</v>
      </c>
      <c r="I15" s="97">
        <v>228700</v>
      </c>
      <c r="J15" s="97">
        <v>185802</v>
      </c>
      <c r="K15" s="97">
        <v>166643</v>
      </c>
      <c r="L15" s="97">
        <v>116838</v>
      </c>
      <c r="M15" s="97">
        <v>85444</v>
      </c>
      <c r="N15" s="97">
        <v>0</v>
      </c>
      <c r="O15" s="97">
        <v>0</v>
      </c>
    </row>
    <row r="16" spans="1:15" x14ac:dyDescent="0.3">
      <c r="A16" s="56"/>
      <c r="B16" s="42"/>
      <c r="C16" s="4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6" x14ac:dyDescent="0.3">
      <c r="A17" s="58"/>
      <c r="B17" s="59"/>
      <c r="C17" s="46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6" x14ac:dyDescent="0.3">
      <c r="A18" s="82" t="s">
        <v>37</v>
      </c>
      <c r="B18" s="90"/>
      <c r="C18" s="91" t="s">
        <v>44</v>
      </c>
      <c r="D18" s="92">
        <f t="shared" ref="D18:O18" si="3">D19+D23</f>
        <v>12282796.751841892</v>
      </c>
      <c r="E18" s="92">
        <f t="shared" si="3"/>
        <v>11424374.605210267</v>
      </c>
      <c r="F18" s="92">
        <f t="shared" si="3"/>
        <v>10575643.856033698</v>
      </c>
      <c r="G18" s="92">
        <f t="shared" si="3"/>
        <v>9605591.0551154613</v>
      </c>
      <c r="H18" s="92">
        <f t="shared" si="3"/>
        <v>8923776.646408435</v>
      </c>
      <c r="I18" s="92">
        <f t="shared" si="3"/>
        <v>7773197.5069128424</v>
      </c>
      <c r="J18" s="92">
        <f t="shared" si="3"/>
        <v>6623382.8742634831</v>
      </c>
      <c r="K18" s="92">
        <f t="shared" si="3"/>
        <v>5624739.9350432549</v>
      </c>
      <c r="L18" s="92">
        <f t="shared" si="3"/>
        <v>6449366.5921529345</v>
      </c>
      <c r="M18" s="92">
        <f t="shared" si="3"/>
        <v>5178158.8459649999</v>
      </c>
      <c r="N18" s="92">
        <f t="shared" si="3"/>
        <v>3786006.8417795226</v>
      </c>
      <c r="O18" s="92">
        <f t="shared" si="3"/>
        <v>3096299.3367308741</v>
      </c>
    </row>
    <row r="19" spans="1:16" x14ac:dyDescent="0.3">
      <c r="A19" s="93" t="s">
        <v>106</v>
      </c>
      <c r="B19" s="40"/>
      <c r="C19" s="26"/>
      <c r="D19" s="86">
        <f t="shared" ref="D19:O19" si="4">SUM(D20:D22)</f>
        <v>8322739.9548465246</v>
      </c>
      <c r="E19" s="86">
        <f t="shared" si="4"/>
        <v>7864750.2658426911</v>
      </c>
      <c r="F19" s="86">
        <f t="shared" si="4"/>
        <v>7298386.0530207306</v>
      </c>
      <c r="G19" s="86">
        <f t="shared" si="4"/>
        <v>6663664.6442324771</v>
      </c>
      <c r="H19" s="86">
        <f t="shared" si="4"/>
        <v>6110496.2383349873</v>
      </c>
      <c r="I19" s="86">
        <f t="shared" si="4"/>
        <v>5269936.2181511372</v>
      </c>
      <c r="J19" s="86">
        <f t="shared" si="4"/>
        <v>4404679.4887949955</v>
      </c>
      <c r="K19" s="86">
        <f t="shared" si="4"/>
        <v>3698894.8469506665</v>
      </c>
      <c r="L19" s="86">
        <f t="shared" si="4"/>
        <v>4436055.4097600896</v>
      </c>
      <c r="M19" s="86">
        <f t="shared" si="4"/>
        <v>3365583.2470749998</v>
      </c>
      <c r="N19" s="86">
        <f t="shared" si="4"/>
        <v>2458380.0596686252</v>
      </c>
      <c r="O19" s="86">
        <f t="shared" si="4"/>
        <v>1813632.2504432637</v>
      </c>
    </row>
    <row r="20" spans="1:16" x14ac:dyDescent="0.3">
      <c r="A20" s="21" t="s">
        <v>38</v>
      </c>
      <c r="B20" s="41"/>
      <c r="C20" s="32"/>
      <c r="D20" s="6">
        <v>6300939.3189168293</v>
      </c>
      <c r="E20" s="6">
        <v>5744400.6394012822</v>
      </c>
      <c r="F20" s="6">
        <v>5280168.2278001094</v>
      </c>
      <c r="G20" s="6">
        <v>4731450.0844999989</v>
      </c>
      <c r="H20" s="6">
        <v>4345427.0539100002</v>
      </c>
      <c r="I20" s="5">
        <v>3792954.9209650024</v>
      </c>
      <c r="J20" s="5">
        <v>3247293.5972933299</v>
      </c>
      <c r="K20" s="5">
        <v>2734832.9260550002</v>
      </c>
      <c r="L20" s="5">
        <v>3378842.4009090802</v>
      </c>
      <c r="M20" s="5">
        <v>2534431.344213333</v>
      </c>
      <c r="N20" s="5">
        <v>1866026.5889090218</v>
      </c>
      <c r="O20" s="5">
        <v>1376749.0712732999</v>
      </c>
    </row>
    <row r="21" spans="1:16" x14ac:dyDescent="0.3">
      <c r="A21" s="21" t="s">
        <v>39</v>
      </c>
      <c r="B21" s="41"/>
      <c r="C21" s="32"/>
      <c r="D21" s="6">
        <v>1079113.4496718328</v>
      </c>
      <c r="E21" s="6">
        <v>1140523.5811116919</v>
      </c>
      <c r="F21" s="6">
        <v>1107704.9750088325</v>
      </c>
      <c r="G21" s="6">
        <v>1086206.5560349999</v>
      </c>
      <c r="H21" s="6">
        <v>1016230.6094800001</v>
      </c>
      <c r="I21" s="5">
        <v>879007.92258833325</v>
      </c>
      <c r="J21" s="5">
        <v>740377.24170500005</v>
      </c>
      <c r="K21" s="5">
        <v>625606.57542899996</v>
      </c>
      <c r="L21" s="5">
        <v>713320.30555047607</v>
      </c>
      <c r="M21" s="5">
        <v>574520.68597500003</v>
      </c>
      <c r="N21" s="5">
        <v>424262.80711945798</v>
      </c>
      <c r="O21" s="5">
        <v>318151.44223996403</v>
      </c>
    </row>
    <row r="22" spans="1:16" x14ac:dyDescent="0.3">
      <c r="A22" s="21" t="s">
        <v>40</v>
      </c>
      <c r="B22" s="41"/>
      <c r="C22" s="32"/>
      <c r="D22" s="6">
        <v>942687.1862578626</v>
      </c>
      <c r="E22" s="6">
        <v>979826.04532971664</v>
      </c>
      <c r="F22" s="6">
        <v>910512.85021178855</v>
      </c>
      <c r="G22" s="6">
        <v>846008.00369747833</v>
      </c>
      <c r="H22" s="6">
        <v>748838.57494498661</v>
      </c>
      <c r="I22" s="5">
        <v>597973.37459780159</v>
      </c>
      <c r="J22" s="5">
        <v>417008.649796666</v>
      </c>
      <c r="K22" s="5">
        <v>338455.34546666645</v>
      </c>
      <c r="L22" s="5">
        <v>343892.703300533</v>
      </c>
      <c r="M22" s="5">
        <v>256631.21688666669</v>
      </c>
      <c r="N22" s="5">
        <v>168090.66364014562</v>
      </c>
      <c r="O22" s="5">
        <v>118731.73693</v>
      </c>
    </row>
    <row r="23" spans="1:16" x14ac:dyDescent="0.3">
      <c r="A23" s="94" t="s">
        <v>107</v>
      </c>
      <c r="B23" s="40"/>
      <c r="C23" s="45"/>
      <c r="D23" s="86">
        <f t="shared" ref="D23:O23" si="5">SUM(D24:D26)</f>
        <v>3960056.7969953665</v>
      </c>
      <c r="E23" s="86">
        <f t="shared" si="5"/>
        <v>3559624.339367575</v>
      </c>
      <c r="F23" s="86">
        <f t="shared" si="5"/>
        <v>3277257.803012968</v>
      </c>
      <c r="G23" s="86">
        <f t="shared" si="5"/>
        <v>2941926.4108829852</v>
      </c>
      <c r="H23" s="86">
        <f t="shared" si="5"/>
        <v>2813280.4080734467</v>
      </c>
      <c r="I23" s="86">
        <f t="shared" si="5"/>
        <v>2503261.2887617047</v>
      </c>
      <c r="J23" s="86">
        <f t="shared" si="5"/>
        <v>2218703.3854684876</v>
      </c>
      <c r="K23" s="86">
        <f t="shared" si="5"/>
        <v>1925845.0880925879</v>
      </c>
      <c r="L23" s="86">
        <f t="shared" si="5"/>
        <v>2013311.1823928445</v>
      </c>
      <c r="M23" s="86">
        <f t="shared" si="5"/>
        <v>1812575.59889</v>
      </c>
      <c r="N23" s="86">
        <f t="shared" si="5"/>
        <v>1327626.7821108974</v>
      </c>
      <c r="O23" s="86">
        <f t="shared" si="5"/>
        <v>1282667.0862876105</v>
      </c>
    </row>
    <row r="24" spans="1:16" x14ac:dyDescent="0.3">
      <c r="A24" s="21" t="s">
        <v>38</v>
      </c>
      <c r="B24" s="41"/>
      <c r="C24" s="32"/>
      <c r="D24" s="6">
        <v>2491841.0457271314</v>
      </c>
      <c r="E24" s="6">
        <v>2225209.6702618403</v>
      </c>
      <c r="F24" s="6">
        <v>2093359.4570122566</v>
      </c>
      <c r="G24" s="6">
        <v>1867279.8621665933</v>
      </c>
      <c r="H24" s="6">
        <v>1748769.0724133668</v>
      </c>
      <c r="I24" s="5">
        <v>1491269.4777652039</v>
      </c>
      <c r="J24" s="5">
        <v>1368968.4347397361</v>
      </c>
      <c r="K24" s="5">
        <v>1174270.020240247</v>
      </c>
      <c r="L24" s="5">
        <v>1139820.9220998883</v>
      </c>
      <c r="M24" s="5">
        <v>1026486.9647233334</v>
      </c>
      <c r="N24" s="5">
        <v>746311.88039563003</v>
      </c>
      <c r="O24" s="5">
        <v>728383.00079839886</v>
      </c>
    </row>
    <row r="25" spans="1:16" x14ac:dyDescent="0.3">
      <c r="A25" s="21" t="s">
        <v>39</v>
      </c>
      <c r="B25" s="41"/>
      <c r="C25" s="32"/>
      <c r="D25" s="6">
        <v>944999.97235307121</v>
      </c>
      <c r="E25" s="6">
        <v>875488.9658931361</v>
      </c>
      <c r="F25" s="6">
        <v>809069.29735499993</v>
      </c>
      <c r="G25" s="6">
        <v>751074.1172365332</v>
      </c>
      <c r="H25" s="6">
        <v>744630.76935799979</v>
      </c>
      <c r="I25" s="5">
        <v>692696.74899746152</v>
      </c>
      <c r="J25" s="5">
        <v>631748.41631607071</v>
      </c>
      <c r="K25" s="5">
        <v>576817.28070051561</v>
      </c>
      <c r="L25" s="5">
        <v>731781.32924859063</v>
      </c>
      <c r="M25" s="5">
        <v>687920.61637833319</v>
      </c>
      <c r="N25" s="5">
        <v>505334.28908196732</v>
      </c>
      <c r="O25" s="5">
        <v>490366.03941292397</v>
      </c>
    </row>
    <row r="26" spans="1:16" x14ac:dyDescent="0.3">
      <c r="A26" s="21" t="s">
        <v>40</v>
      </c>
      <c r="B26" s="41"/>
      <c r="C26" s="32"/>
      <c r="D26" s="6">
        <v>523215.77891516371</v>
      </c>
      <c r="E26" s="6">
        <v>458925.70321259834</v>
      </c>
      <c r="F26" s="6">
        <v>374829.04864571145</v>
      </c>
      <c r="G26" s="6">
        <v>323572.43147985882</v>
      </c>
      <c r="H26" s="6">
        <v>319880.56630208</v>
      </c>
      <c r="I26" s="5">
        <v>319295.06199903926</v>
      </c>
      <c r="J26" s="5">
        <v>217986.53441268043</v>
      </c>
      <c r="K26" s="5">
        <v>174757.78715182503</v>
      </c>
      <c r="L26" s="5">
        <v>141708.93104436545</v>
      </c>
      <c r="M26" s="5">
        <v>98168.017788333353</v>
      </c>
      <c r="N26" s="5">
        <v>75980.612633300014</v>
      </c>
      <c r="O26" s="5">
        <v>63918.046076287821</v>
      </c>
    </row>
    <row r="27" spans="1:16" x14ac:dyDescent="0.3">
      <c r="A27" s="56"/>
      <c r="B27" s="42"/>
      <c r="C27" s="4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6" x14ac:dyDescent="0.3">
      <c r="A28" s="82" t="s">
        <v>7</v>
      </c>
      <c r="B28" s="90"/>
      <c r="C28" s="91"/>
      <c r="D28" s="92">
        <f t="shared" ref="D28:O28" si="6">D29+D30</f>
        <v>3690707</v>
      </c>
      <c r="E28" s="92">
        <f t="shared" si="6"/>
        <v>3828918.1276441435</v>
      </c>
      <c r="F28" s="92">
        <f t="shared" si="6"/>
        <v>4011201.1276441435</v>
      </c>
      <c r="G28" s="92">
        <f t="shared" si="6"/>
        <v>4121049</v>
      </c>
      <c r="H28" s="92">
        <f t="shared" si="6"/>
        <v>4270308.9999999981</v>
      </c>
      <c r="I28" s="92">
        <f t="shared" si="6"/>
        <v>4378973</v>
      </c>
      <c r="J28" s="92">
        <f t="shared" si="6"/>
        <v>4502950</v>
      </c>
      <c r="K28" s="92">
        <f t="shared" si="6"/>
        <v>4593034</v>
      </c>
      <c r="L28" s="92">
        <f t="shared" si="6"/>
        <v>4765850</v>
      </c>
      <c r="M28" s="92">
        <f t="shared" si="6"/>
        <v>4977986</v>
      </c>
      <c r="N28" s="92">
        <f t="shared" si="6"/>
        <v>5071841</v>
      </c>
      <c r="O28" s="92">
        <f t="shared" si="6"/>
        <v>5118844</v>
      </c>
    </row>
    <row r="29" spans="1:16" x14ac:dyDescent="0.3">
      <c r="A29" s="60" t="s">
        <v>108</v>
      </c>
      <c r="B29" s="42"/>
      <c r="C29" s="44"/>
      <c r="D29" s="5">
        <v>2980801</v>
      </c>
      <c r="E29" s="5">
        <v>3129973.1276441435</v>
      </c>
      <c r="F29" s="5">
        <v>3235458.1276441435</v>
      </c>
      <c r="G29" s="5">
        <v>3344595</v>
      </c>
      <c r="H29" s="5">
        <v>3465493.9999999981</v>
      </c>
      <c r="I29" s="5">
        <v>3566225</v>
      </c>
      <c r="J29" s="5">
        <v>3650686</v>
      </c>
      <c r="K29" s="5">
        <v>3737342</v>
      </c>
      <c r="L29" s="5">
        <v>3877025</v>
      </c>
      <c r="M29" s="5">
        <v>4050185</v>
      </c>
      <c r="N29" s="5">
        <v>4129753</v>
      </c>
      <c r="O29" s="5">
        <v>4176437</v>
      </c>
      <c r="P29" s="48"/>
    </row>
    <row r="30" spans="1:16" x14ac:dyDescent="0.3">
      <c r="A30" s="10" t="s">
        <v>54</v>
      </c>
      <c r="B30" s="42"/>
      <c r="C30" s="44"/>
      <c r="D30" s="5">
        <v>709906</v>
      </c>
      <c r="E30" s="5">
        <v>698945</v>
      </c>
      <c r="F30" s="5">
        <v>775743</v>
      </c>
      <c r="G30" s="5">
        <v>776454</v>
      </c>
      <c r="H30" s="5">
        <v>804814.99999999988</v>
      </c>
      <c r="I30" s="5">
        <v>812748</v>
      </c>
      <c r="J30" s="5">
        <v>852264</v>
      </c>
      <c r="K30" s="5">
        <v>855692</v>
      </c>
      <c r="L30" s="5">
        <v>888825</v>
      </c>
      <c r="M30" s="5">
        <v>927801</v>
      </c>
      <c r="N30" s="5">
        <v>942088</v>
      </c>
      <c r="O30" s="5">
        <v>942407</v>
      </c>
    </row>
    <row r="31" spans="1:16" x14ac:dyDescent="0.3">
      <c r="A31" s="61"/>
      <c r="B31" s="62"/>
      <c r="C31" s="39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6" x14ac:dyDescent="0.3">
      <c r="A32" s="82" t="s">
        <v>8</v>
      </c>
      <c r="B32" s="90"/>
      <c r="C32" s="91"/>
      <c r="D32" s="92">
        <f t="shared" ref="D32:J32" si="7">SUM(D33:D37)</f>
        <v>3690707</v>
      </c>
      <c r="E32" s="92">
        <f t="shared" si="7"/>
        <v>3828918.1276441435</v>
      </c>
      <c r="F32" s="92">
        <f t="shared" si="7"/>
        <v>4011201.127644144</v>
      </c>
      <c r="G32" s="92">
        <f t="shared" si="7"/>
        <v>4121049</v>
      </c>
      <c r="H32" s="92">
        <f t="shared" si="7"/>
        <v>4270309</v>
      </c>
      <c r="I32" s="92">
        <f t="shared" si="7"/>
        <v>4378973</v>
      </c>
      <c r="J32" s="92">
        <f t="shared" si="7"/>
        <v>4502950.4081960283</v>
      </c>
      <c r="K32" s="92">
        <f>SUM(K33:K38)</f>
        <v>4593034</v>
      </c>
      <c r="L32" s="92">
        <f>SUM(L33:L38)</f>
        <v>4765850</v>
      </c>
      <c r="M32" s="92">
        <f>SUM(M33:M38)</f>
        <v>4977986</v>
      </c>
      <c r="N32" s="92">
        <f>SUM(N33:N38)</f>
        <v>5071841</v>
      </c>
      <c r="O32" s="92">
        <f>SUM(O33:O38)</f>
        <v>5118844</v>
      </c>
    </row>
    <row r="33" spans="1:17" x14ac:dyDescent="0.3">
      <c r="A33" s="60" t="s">
        <v>109</v>
      </c>
      <c r="B33" s="42"/>
      <c r="C33" s="44"/>
      <c r="D33" s="5">
        <v>39788</v>
      </c>
      <c r="E33" s="5">
        <v>30088</v>
      </c>
      <c r="F33" s="5">
        <v>26608</v>
      </c>
      <c r="G33" s="5">
        <v>19945</v>
      </c>
      <c r="H33" s="5">
        <v>12496</v>
      </c>
      <c r="I33" s="5">
        <v>3521.3429629427901</v>
      </c>
      <c r="J33" s="5">
        <v>5051.6055513878473</v>
      </c>
      <c r="K33" s="5">
        <v>9554.8420929003496</v>
      </c>
      <c r="L33" s="5">
        <v>4936.30574483083</v>
      </c>
      <c r="M33" s="5">
        <v>4320.2317350362591</v>
      </c>
      <c r="N33" s="5">
        <v>2779.8154455445538</v>
      </c>
      <c r="O33" s="5">
        <v>4994.9889306186988</v>
      </c>
    </row>
    <row r="34" spans="1:17" x14ac:dyDescent="0.3">
      <c r="A34" s="10" t="s">
        <v>110</v>
      </c>
      <c r="B34" s="42"/>
      <c r="C34" s="44"/>
      <c r="D34" s="5">
        <v>747264</v>
      </c>
      <c r="E34" s="5">
        <v>591343</v>
      </c>
      <c r="F34" s="5">
        <v>484399.06</v>
      </c>
      <c r="G34" s="5">
        <v>381862</v>
      </c>
      <c r="H34" s="5">
        <v>339462.92079042766</v>
      </c>
      <c r="I34" s="5">
        <v>200742.37589816141</v>
      </c>
      <c r="J34" s="5">
        <v>140982.29177148989</v>
      </c>
      <c r="K34" s="5">
        <v>72455.100536277925</v>
      </c>
      <c r="L34" s="5">
        <v>55658.649675162</v>
      </c>
      <c r="M34" s="5">
        <v>32250.80934746089</v>
      </c>
      <c r="N34" s="5">
        <v>24839.11829474413</v>
      </c>
      <c r="O34" s="5">
        <v>21699.151256193221</v>
      </c>
    </row>
    <row r="35" spans="1:17" x14ac:dyDescent="0.3">
      <c r="A35" s="10" t="s">
        <v>111</v>
      </c>
      <c r="B35" s="42"/>
      <c r="C35" s="44"/>
      <c r="D35" s="5">
        <v>749245</v>
      </c>
      <c r="E35" s="5">
        <v>684628.12764414353</v>
      </c>
      <c r="F35" s="5">
        <v>514814.92764414358</v>
      </c>
      <c r="G35" s="5">
        <v>439867</v>
      </c>
      <c r="H35" s="5">
        <v>469267.98471873795</v>
      </c>
      <c r="I35" s="5">
        <v>341951.95126258529</v>
      </c>
      <c r="J35" s="5">
        <v>312146.51087314996</v>
      </c>
      <c r="K35" s="5">
        <v>117477.14848831958</v>
      </c>
      <c r="L35" s="5">
        <v>108217.70878621162</v>
      </c>
      <c r="M35" s="5">
        <v>107544.77350296144</v>
      </c>
      <c r="N35" s="5">
        <v>94345.991520936586</v>
      </c>
      <c r="O35" s="5">
        <v>87671.06443753223</v>
      </c>
    </row>
    <row r="36" spans="1:17" x14ac:dyDescent="0.3">
      <c r="A36" s="10" t="s">
        <v>112</v>
      </c>
      <c r="B36" s="42"/>
      <c r="C36" s="44"/>
      <c r="D36" s="5">
        <v>1703953</v>
      </c>
      <c r="E36" s="5">
        <v>2053835</v>
      </c>
      <c r="F36" s="5">
        <v>2424175.14</v>
      </c>
      <c r="G36" s="5">
        <v>2083875</v>
      </c>
      <c r="H36" s="5">
        <v>1388824.1218860173</v>
      </c>
      <c r="I36" s="5">
        <v>1542253.637316148</v>
      </c>
      <c r="J36" s="5">
        <v>1584088</v>
      </c>
      <c r="K36" s="5">
        <v>1500175.3721358329</v>
      </c>
      <c r="L36" s="5">
        <v>1448781.9273674409</v>
      </c>
      <c r="M36" s="5">
        <v>1386266.023838944</v>
      </c>
      <c r="N36" s="5">
        <v>1318660.523310727</v>
      </c>
      <c r="O36" s="5">
        <v>1251100.072195851</v>
      </c>
    </row>
    <row r="37" spans="1:17" x14ac:dyDescent="0.3">
      <c r="A37" s="10" t="s">
        <v>177</v>
      </c>
      <c r="B37" s="42"/>
      <c r="C37" s="44"/>
      <c r="D37" s="5">
        <v>450457</v>
      </c>
      <c r="E37" s="5">
        <v>469024</v>
      </c>
      <c r="F37" s="5">
        <v>561204</v>
      </c>
      <c r="G37" s="5">
        <v>1195500</v>
      </c>
      <c r="H37" s="5">
        <v>2060257.972604817</v>
      </c>
      <c r="I37" s="5">
        <v>2290503.6925601629</v>
      </c>
      <c r="J37" s="5">
        <v>2460682</v>
      </c>
      <c r="K37" s="5">
        <v>2893110.5367466691</v>
      </c>
      <c r="L37" s="5">
        <v>3146842.4084263542</v>
      </c>
      <c r="M37" s="5">
        <v>3348997.1615755968</v>
      </c>
      <c r="N37" s="5">
        <v>3445169.5514280479</v>
      </c>
      <c r="O37" s="5">
        <v>3458354.7231798051</v>
      </c>
    </row>
    <row r="38" spans="1:17" x14ac:dyDescent="0.3">
      <c r="A38" s="10" t="s">
        <v>176</v>
      </c>
      <c r="B38" s="42"/>
      <c r="C38" s="44"/>
      <c r="D38" s="5"/>
      <c r="E38" s="5"/>
      <c r="F38" s="5"/>
      <c r="G38" s="5"/>
      <c r="H38" s="5"/>
      <c r="I38" s="5"/>
      <c r="J38" s="5"/>
      <c r="K38" s="5">
        <v>261</v>
      </c>
      <c r="L38" s="5">
        <v>1413</v>
      </c>
      <c r="M38" s="5">
        <v>98607</v>
      </c>
      <c r="N38" s="5">
        <v>186046</v>
      </c>
      <c r="O38" s="5">
        <v>295024</v>
      </c>
    </row>
    <row r="39" spans="1:17" x14ac:dyDescent="0.3">
      <c r="A39" s="61"/>
      <c r="B39" s="62"/>
      <c r="C39" s="39"/>
      <c r="D39" s="9"/>
      <c r="E39" s="9"/>
      <c r="F39" s="9"/>
      <c r="G39" s="9"/>
      <c r="H39" s="9"/>
      <c r="I39" s="9"/>
      <c r="J39" s="9"/>
      <c r="K39" s="126"/>
      <c r="L39" s="126"/>
      <c r="M39" s="126"/>
      <c r="N39" s="48"/>
      <c r="O39" s="48"/>
      <c r="Q39" s="3"/>
    </row>
    <row r="40" spans="1:17" x14ac:dyDescent="0.3">
      <c r="A40" s="82" t="s">
        <v>9</v>
      </c>
      <c r="B40" s="90"/>
      <c r="C40" s="91"/>
      <c r="D40" s="92">
        <f t="shared" ref="D40:O40" si="8">SUM(D41:D46)</f>
        <v>3690707</v>
      </c>
      <c r="E40" s="92">
        <f t="shared" si="8"/>
        <v>3828918.1276441435</v>
      </c>
      <c r="F40" s="92">
        <f t="shared" si="8"/>
        <v>4011201.1276441435</v>
      </c>
      <c r="G40" s="92">
        <f t="shared" si="8"/>
        <v>4121049</v>
      </c>
      <c r="H40" s="92">
        <f t="shared" si="8"/>
        <v>4270309</v>
      </c>
      <c r="I40" s="92">
        <f t="shared" si="8"/>
        <v>4378973</v>
      </c>
      <c r="J40" s="92">
        <f t="shared" si="8"/>
        <v>4502950.4081960283</v>
      </c>
      <c r="K40" s="92">
        <f t="shared" si="8"/>
        <v>4593034</v>
      </c>
      <c r="L40" s="92">
        <f t="shared" si="8"/>
        <v>4765850</v>
      </c>
      <c r="M40" s="92">
        <f t="shared" si="8"/>
        <v>4977986</v>
      </c>
      <c r="N40" s="92">
        <f t="shared" si="8"/>
        <v>5071841</v>
      </c>
      <c r="O40" s="92">
        <f t="shared" si="8"/>
        <v>5118844</v>
      </c>
    </row>
    <row r="41" spans="1:17" x14ac:dyDescent="0.3">
      <c r="A41" s="60" t="s">
        <v>113</v>
      </c>
      <c r="B41" s="42"/>
      <c r="C41" s="44"/>
      <c r="D41" s="5">
        <v>814475.11157892202</v>
      </c>
      <c r="E41" s="5">
        <v>606051</v>
      </c>
      <c r="F41" s="5">
        <v>456176</v>
      </c>
      <c r="G41" s="5">
        <v>325515</v>
      </c>
      <c r="H41" s="5">
        <v>267275.33067236003</v>
      </c>
      <c r="I41" s="5">
        <v>173380.00000000009</v>
      </c>
      <c r="J41" s="5">
        <v>117040.00000000001</v>
      </c>
      <c r="K41" s="5">
        <v>75732.000000000058</v>
      </c>
      <c r="L41" s="5">
        <v>55681.000000000058</v>
      </c>
      <c r="M41" s="5">
        <v>29349.000000000015</v>
      </c>
      <c r="N41" s="5">
        <v>21829.000000000033</v>
      </c>
      <c r="O41" s="5">
        <v>17045.000000000036</v>
      </c>
    </row>
    <row r="42" spans="1:17" x14ac:dyDescent="0.3">
      <c r="A42" s="10" t="s">
        <v>114</v>
      </c>
      <c r="B42" s="42"/>
      <c r="C42" s="44"/>
      <c r="D42" s="5">
        <v>1060852.888421078</v>
      </c>
      <c r="E42" s="5">
        <v>1256798.1276441435</v>
      </c>
      <c r="F42" s="5">
        <v>1488810.1276441435</v>
      </c>
      <c r="G42" s="5">
        <v>1680315</v>
      </c>
      <c r="H42" s="5">
        <v>1799190.6693276397</v>
      </c>
      <c r="I42" s="5">
        <v>1906128.0000000005</v>
      </c>
      <c r="J42" s="5">
        <v>2009139.4081960276</v>
      </c>
      <c r="K42" s="5">
        <v>2047399</v>
      </c>
      <c r="L42" s="5">
        <v>2086597.9999999995</v>
      </c>
      <c r="M42" s="5">
        <v>2091390.9999999995</v>
      </c>
      <c r="N42" s="5">
        <v>2023022.0000000005</v>
      </c>
      <c r="O42" s="5">
        <v>1933682</v>
      </c>
    </row>
    <row r="43" spans="1:17" x14ac:dyDescent="0.3">
      <c r="A43" s="10" t="s">
        <v>115</v>
      </c>
      <c r="B43" s="42"/>
      <c r="C43" s="44"/>
      <c r="D43" s="5">
        <v>886592</v>
      </c>
      <c r="E43" s="5">
        <v>550417</v>
      </c>
      <c r="F43" s="5">
        <v>337381</v>
      </c>
      <c r="G43" s="5">
        <v>215719</v>
      </c>
      <c r="H43" s="5">
        <v>144152</v>
      </c>
      <c r="I43" s="5">
        <v>85443</v>
      </c>
      <c r="J43" s="5">
        <v>51071</v>
      </c>
      <c r="K43" s="5">
        <v>37905</v>
      </c>
      <c r="L43" s="5">
        <v>24731</v>
      </c>
      <c r="M43" s="5">
        <v>18320</v>
      </c>
      <c r="N43" s="5">
        <v>28538</v>
      </c>
      <c r="O43" s="5">
        <v>20805</v>
      </c>
    </row>
    <row r="44" spans="1:17" x14ac:dyDescent="0.3">
      <c r="A44" s="10" t="s">
        <v>116</v>
      </c>
      <c r="B44" s="42"/>
      <c r="C44" s="44"/>
      <c r="D44" s="5">
        <v>911297</v>
      </c>
      <c r="E44" s="5">
        <v>1400592</v>
      </c>
      <c r="F44" s="5">
        <v>1714679</v>
      </c>
      <c r="G44" s="5">
        <v>1884007</v>
      </c>
      <c r="H44" s="5">
        <v>2041111</v>
      </c>
      <c r="I44" s="5">
        <v>2190395</v>
      </c>
      <c r="J44" s="5">
        <v>2288769</v>
      </c>
      <c r="K44" s="5">
        <v>2371137</v>
      </c>
      <c r="L44" s="5">
        <v>2508444</v>
      </c>
      <c r="M44" s="5">
        <v>2597055</v>
      </c>
      <c r="N44" s="5">
        <v>2647800</v>
      </c>
      <c r="O44" s="5">
        <v>2645436</v>
      </c>
    </row>
    <row r="45" spans="1:17" x14ac:dyDescent="0.3">
      <c r="A45" s="10" t="s">
        <v>185</v>
      </c>
      <c r="B45" s="42"/>
      <c r="C45" s="44"/>
      <c r="D45" s="5">
        <v>2738</v>
      </c>
      <c r="E45" s="5">
        <v>2708</v>
      </c>
      <c r="F45" s="5">
        <v>6735</v>
      </c>
      <c r="G45" s="5">
        <v>8845</v>
      </c>
      <c r="H45" s="5">
        <v>12753</v>
      </c>
      <c r="I45" s="5">
        <v>17341</v>
      </c>
      <c r="J45" s="5">
        <v>32464</v>
      </c>
      <c r="K45" s="5">
        <v>58948</v>
      </c>
      <c r="L45" s="5">
        <v>88989</v>
      </c>
      <c r="M45" s="5">
        <v>151848</v>
      </c>
      <c r="N45" s="5">
        <v>263132</v>
      </c>
      <c r="O45" s="5">
        <v>406478</v>
      </c>
    </row>
    <row r="46" spans="1:17" x14ac:dyDescent="0.3">
      <c r="A46" s="10" t="s">
        <v>200</v>
      </c>
      <c r="B46" s="42"/>
      <c r="C46" s="44"/>
      <c r="D46" s="5">
        <v>14752.000000000233</v>
      </c>
      <c r="E46" s="5">
        <v>12352</v>
      </c>
      <c r="F46" s="5">
        <v>7420</v>
      </c>
      <c r="G46" s="5">
        <v>6648</v>
      </c>
      <c r="H46" s="5">
        <v>5827</v>
      </c>
      <c r="I46" s="5">
        <v>6286</v>
      </c>
      <c r="J46" s="5">
        <v>4467</v>
      </c>
      <c r="K46" s="5">
        <v>1913</v>
      </c>
      <c r="L46" s="5">
        <v>1407</v>
      </c>
      <c r="M46" s="5">
        <v>90023</v>
      </c>
      <c r="N46" s="5">
        <v>87520</v>
      </c>
      <c r="O46" s="5">
        <v>95398</v>
      </c>
    </row>
    <row r="48" spans="1:17" x14ac:dyDescent="0.3">
      <c r="A48" s="82" t="s">
        <v>226</v>
      </c>
      <c r="B48" s="90"/>
      <c r="C48" s="91" t="s">
        <v>220</v>
      </c>
      <c r="D48" s="92"/>
      <c r="E48" s="92"/>
      <c r="F48" s="92"/>
      <c r="G48" s="92"/>
      <c r="H48" s="92"/>
      <c r="I48" s="92"/>
      <c r="J48" s="105">
        <v>6.0872931395453644</v>
      </c>
      <c r="K48" s="105">
        <v>8.1150407985818251</v>
      </c>
      <c r="L48" s="105">
        <v>12.337535222386546</v>
      </c>
      <c r="M48" s="105">
        <v>13.903657321102383</v>
      </c>
      <c r="N48" s="105">
        <v>14.97366820204445</v>
      </c>
      <c r="O48" s="105">
        <v>16.655310943723876</v>
      </c>
    </row>
    <row r="49" spans="1:19" x14ac:dyDescent="0.3">
      <c r="A49" s="60"/>
      <c r="B49" s="42"/>
      <c r="C49" s="4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163"/>
      <c r="S49" s="163"/>
    </row>
  </sheetData>
  <hyperlinks>
    <hyperlink ref="A1" location="Inhoudstafel!A1" display="Naar inhoudstaf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L1 N1:O1" numberStoredAsText="1"/>
    <ignoredError sqref="D9:I9 J9:K9" formulaRange="1"/>
    <ignoredError sqref="K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943F-E940-42A4-841C-66AFDBDB43F4}">
  <sheetPr>
    <tabColor rgb="FF32A8E0"/>
  </sheetPr>
  <dimension ref="A1:W122"/>
  <sheetViews>
    <sheetView showGridLines="0" zoomScale="75" zoomScaleNormal="75" workbookViewId="0">
      <pane xSplit="2" ySplit="1" topLeftCell="J89" activePane="bottomRight" state="frozen"/>
      <selection pane="topRight" activeCell="C1" sqref="C1"/>
      <selection pane="bottomLeft" activeCell="A2" sqref="A2"/>
      <selection pane="bottomRight" activeCell="G33" sqref="G33"/>
    </sheetView>
  </sheetViews>
  <sheetFormatPr defaultRowHeight="14.4" x14ac:dyDescent="0.3"/>
  <cols>
    <col min="1" max="1" width="24.109375" customWidth="1"/>
    <col min="2" max="2" width="90.88671875" customWidth="1"/>
    <col min="3" max="3" width="14.109375" customWidth="1"/>
    <col min="4" max="4" width="17" customWidth="1"/>
    <col min="5" max="5" width="18" bestFit="1" customWidth="1"/>
    <col min="6" max="6" width="18.44140625" bestFit="1" customWidth="1"/>
    <col min="7" max="8" width="18.88671875" bestFit="1" customWidth="1"/>
    <col min="9" max="10" width="19.6640625" bestFit="1" customWidth="1"/>
    <col min="11" max="13" width="20.33203125" bestFit="1" customWidth="1"/>
    <col min="14" max="14" width="19.6640625" customWidth="1"/>
    <col min="15" max="15" width="20.33203125" bestFit="1" customWidth="1"/>
    <col min="16" max="16" width="15.33203125" bestFit="1" customWidth="1"/>
    <col min="17" max="17" width="35" customWidth="1"/>
    <col min="18" max="18" width="11.5546875" bestFit="1" customWidth="1"/>
    <col min="19" max="20" width="11.88671875" customWidth="1"/>
    <col min="21" max="22" width="10.44140625" bestFit="1" customWidth="1"/>
  </cols>
  <sheetData>
    <row r="1" spans="1:23" ht="29.25" customHeight="1" x14ac:dyDescent="0.35">
      <c r="A1" s="83" t="s">
        <v>142</v>
      </c>
      <c r="B1" s="57"/>
      <c r="D1" s="31">
        <v>2012</v>
      </c>
      <c r="E1" s="31">
        <v>2013</v>
      </c>
      <c r="F1" s="31">
        <v>2014</v>
      </c>
      <c r="G1" s="31">
        <v>2015</v>
      </c>
      <c r="H1" s="31">
        <v>2016</v>
      </c>
      <c r="I1" s="31" t="s">
        <v>35</v>
      </c>
      <c r="J1" s="31" t="s">
        <v>157</v>
      </c>
      <c r="K1" s="31" t="s">
        <v>172</v>
      </c>
      <c r="L1" s="31" t="s">
        <v>178</v>
      </c>
      <c r="M1" s="31" t="s">
        <v>184</v>
      </c>
      <c r="N1" s="31" t="s">
        <v>191</v>
      </c>
      <c r="O1" s="31" t="s">
        <v>219</v>
      </c>
    </row>
    <row r="2" spans="1:23" ht="12" customHeight="1" x14ac:dyDescent="0.35">
      <c r="A2" s="57"/>
      <c r="B2" s="57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3" x14ac:dyDescent="0.3">
      <c r="A3" s="92" t="s">
        <v>222</v>
      </c>
      <c r="B3" s="92"/>
      <c r="C3" s="104" t="s">
        <v>11</v>
      </c>
      <c r="D3" s="92">
        <v>4016152.4992681751</v>
      </c>
      <c r="E3" s="92">
        <f>SUM(E4:E16)</f>
        <v>3730108.0548904478</v>
      </c>
      <c r="F3" s="92">
        <f>SUM(F4:F16)</f>
        <v>3553593.7591712978</v>
      </c>
      <c r="G3" s="92">
        <f>SUM(G4:G16)</f>
        <v>3644519.7838427718</v>
      </c>
      <c r="H3" s="92">
        <f t="shared" ref="H3:O3" si="0">H4+H7+H8+H9+H10+H13+H14+H15+H16</f>
        <v>3641111.6450200006</v>
      </c>
      <c r="I3" s="92">
        <f t="shared" si="0"/>
        <v>3587870.7603600002</v>
      </c>
      <c r="J3" s="92">
        <f t="shared" si="0"/>
        <v>3539367.99872</v>
      </c>
      <c r="K3" s="92">
        <f t="shared" si="0"/>
        <v>3459995.3517699991</v>
      </c>
      <c r="L3" s="92">
        <f t="shared" si="0"/>
        <v>3219133.0400901916</v>
      </c>
      <c r="M3" s="92">
        <f t="shared" si="0"/>
        <v>3196514.8903700002</v>
      </c>
      <c r="N3" s="92">
        <f t="shared" si="0"/>
        <v>3245669.1215022234</v>
      </c>
      <c r="O3" s="92">
        <f t="shared" si="0"/>
        <v>3326052.0217699995</v>
      </c>
      <c r="Q3" s="48"/>
      <c r="T3" s="2"/>
      <c r="U3" s="2"/>
      <c r="V3" s="2"/>
      <c r="W3" s="2"/>
    </row>
    <row r="4" spans="1:23" x14ac:dyDescent="0.3">
      <c r="A4" s="21" t="s">
        <v>12</v>
      </c>
      <c r="B4" s="21"/>
      <c r="C4" s="14"/>
      <c r="D4" s="5">
        <v>2288600.4995811814</v>
      </c>
      <c r="E4" s="5">
        <v>2026024.9419821596</v>
      </c>
      <c r="F4" s="5">
        <v>1926076.7606219398</v>
      </c>
      <c r="G4" s="5">
        <v>1983141.7889522</v>
      </c>
      <c r="H4" s="5">
        <v>2057516.4176</v>
      </c>
      <c r="I4" s="5">
        <v>2064134.6257199999</v>
      </c>
      <c r="J4" s="5">
        <v>2033062.7631500002</v>
      </c>
      <c r="K4" s="5">
        <v>2049930.5010731129</v>
      </c>
      <c r="L4" s="5">
        <v>2069529.698531193</v>
      </c>
      <c r="M4" s="5">
        <v>2056628.12781</v>
      </c>
      <c r="N4" s="5">
        <v>2122956.6115122233</v>
      </c>
      <c r="O4" s="5">
        <v>2207075.0078600002</v>
      </c>
      <c r="Q4" s="48"/>
      <c r="T4" s="2"/>
      <c r="U4" s="2"/>
      <c r="V4" s="2"/>
      <c r="W4" s="2"/>
    </row>
    <row r="5" spans="1:23" x14ac:dyDescent="0.3">
      <c r="A5" s="21" t="s">
        <v>119</v>
      </c>
      <c r="B5" s="21"/>
      <c r="C5" s="14"/>
      <c r="D5" s="5"/>
      <c r="E5" s="5"/>
      <c r="F5" s="5"/>
      <c r="G5" s="5"/>
      <c r="H5" s="5">
        <v>1354943.8156599998</v>
      </c>
      <c r="I5" s="5">
        <v>1368402.94358</v>
      </c>
      <c r="J5" s="5">
        <v>1309953.2812600003</v>
      </c>
      <c r="K5" s="5">
        <v>1314973.8001068449</v>
      </c>
      <c r="L5" s="5">
        <v>1316749.538140191</v>
      </c>
      <c r="M5" s="5">
        <v>1310816.0327199998</v>
      </c>
      <c r="N5" s="5">
        <v>1370304.569012223</v>
      </c>
      <c r="O5" s="5">
        <v>1442606.4539300001</v>
      </c>
      <c r="Q5" s="48"/>
      <c r="T5" s="2"/>
      <c r="U5" s="2"/>
      <c r="V5" s="2"/>
      <c r="W5" s="2"/>
    </row>
    <row r="6" spans="1:23" x14ac:dyDescent="0.3">
      <c r="A6" s="21" t="s">
        <v>120</v>
      </c>
      <c r="B6" s="21"/>
      <c r="C6" s="14"/>
      <c r="D6" s="5"/>
      <c r="E6" s="5"/>
      <c r="F6" s="5"/>
      <c r="G6" s="5"/>
      <c r="H6" s="5">
        <v>702572.60193999996</v>
      </c>
      <c r="I6" s="5">
        <v>695731.68213999993</v>
      </c>
      <c r="J6" s="5">
        <v>723109.48189000005</v>
      </c>
      <c r="K6" s="5">
        <v>734956.70096626808</v>
      </c>
      <c r="L6" s="5">
        <v>752780.16039100196</v>
      </c>
      <c r="M6" s="5">
        <v>745812.09509000008</v>
      </c>
      <c r="N6" s="5">
        <v>752652.04249999998</v>
      </c>
      <c r="O6" s="5">
        <v>764468.55392999994</v>
      </c>
      <c r="Q6" s="48"/>
      <c r="T6" s="2"/>
      <c r="U6" s="2"/>
      <c r="V6" s="2"/>
      <c r="W6" s="2"/>
    </row>
    <row r="7" spans="1:23" x14ac:dyDescent="0.3">
      <c r="A7" s="21" t="s">
        <v>13</v>
      </c>
      <c r="B7" s="21"/>
      <c r="C7" s="14"/>
      <c r="D7" s="5"/>
      <c r="E7" s="5"/>
      <c r="F7" s="5">
        <v>26699.030340000001</v>
      </c>
      <c r="G7" s="5">
        <v>25157.6014</v>
      </c>
      <c r="H7" s="5">
        <v>28011.994789999997</v>
      </c>
      <c r="I7" s="5">
        <v>29558.080890000001</v>
      </c>
      <c r="J7" s="5">
        <v>31218.34518</v>
      </c>
      <c r="K7" s="5">
        <v>35079.101609999998</v>
      </c>
      <c r="L7" s="5">
        <v>36472.886679999996</v>
      </c>
      <c r="M7" s="5">
        <v>43418.225099999996</v>
      </c>
      <c r="N7" s="5">
        <v>45549.851850000006</v>
      </c>
      <c r="O7" s="5">
        <v>43233.931920000003</v>
      </c>
      <c r="Q7" s="48"/>
      <c r="U7" s="48"/>
      <c r="V7" s="48"/>
    </row>
    <row r="8" spans="1:23" x14ac:dyDescent="0.3">
      <c r="A8" s="21" t="s">
        <v>14</v>
      </c>
      <c r="B8" s="21"/>
      <c r="C8" s="14"/>
      <c r="D8" s="5">
        <v>77993.351733863587</v>
      </c>
      <c r="E8" s="5">
        <v>119157.01708781511</v>
      </c>
      <c r="F8" s="5">
        <v>135776.89917165</v>
      </c>
      <c r="G8" s="5">
        <v>133126.73414439999</v>
      </c>
      <c r="H8" s="5">
        <v>136787.7085752</v>
      </c>
      <c r="I8" s="5">
        <v>136672.39173</v>
      </c>
      <c r="J8" s="5">
        <v>138240.55797999998</v>
      </c>
      <c r="K8" s="5">
        <v>77289.895350000006</v>
      </c>
      <c r="L8" s="5">
        <v>85568.964799999987</v>
      </c>
      <c r="M8" s="5">
        <v>90183.027699999991</v>
      </c>
      <c r="N8" s="5">
        <v>97459.432650000002</v>
      </c>
      <c r="O8" s="5">
        <v>103556.49148</v>
      </c>
      <c r="Q8" s="48"/>
    </row>
    <row r="9" spans="1:23" x14ac:dyDescent="0.3">
      <c r="A9" s="21" t="s">
        <v>15</v>
      </c>
      <c r="B9" s="21"/>
      <c r="C9" s="14"/>
      <c r="D9" s="5"/>
      <c r="E9" s="5"/>
      <c r="F9" s="5">
        <v>326352.41921000002</v>
      </c>
      <c r="G9" s="5">
        <v>370280.33556000021</v>
      </c>
      <c r="H9" s="5">
        <v>381693.66856999998</v>
      </c>
      <c r="I9" s="5">
        <v>400143.80007000006</v>
      </c>
      <c r="J9" s="5">
        <v>451431.73696999997</v>
      </c>
      <c r="K9" s="5">
        <v>459378.45371000003</v>
      </c>
      <c r="L9" s="5">
        <v>402439.21091999998</v>
      </c>
      <c r="M9" s="5">
        <v>440507.19225000002</v>
      </c>
      <c r="N9" s="5">
        <v>420236.93406</v>
      </c>
      <c r="O9" s="5">
        <v>457254.57918000006</v>
      </c>
      <c r="Q9" s="48"/>
    </row>
    <row r="10" spans="1:23" x14ac:dyDescent="0.3">
      <c r="A10" s="21" t="s">
        <v>16</v>
      </c>
      <c r="B10" s="21"/>
      <c r="C10" s="14"/>
      <c r="D10" s="5">
        <v>339150.61968999996</v>
      </c>
      <c r="E10" s="5">
        <v>305218.45059129898</v>
      </c>
      <c r="F10" s="5">
        <v>295088.68017950602</v>
      </c>
      <c r="G10" s="5">
        <v>297565.21789870004</v>
      </c>
      <c r="H10" s="5">
        <v>232093.59064000001</v>
      </c>
      <c r="I10" s="5">
        <f>I11+I12</f>
        <v>198936.6942</v>
      </c>
      <c r="J10" s="5">
        <v>137728.61161000002</v>
      </c>
      <c r="K10" s="5">
        <v>120115.53499688662</v>
      </c>
      <c r="L10" s="5">
        <v>57768.706188998185</v>
      </c>
      <c r="M10" s="5">
        <v>56193.316300000006</v>
      </c>
      <c r="N10" s="5">
        <v>75032.036850000004</v>
      </c>
      <c r="O10" s="5">
        <v>76717.275930000003</v>
      </c>
      <c r="Q10" s="48"/>
    </row>
    <row r="11" spans="1:23" x14ac:dyDescent="0.3">
      <c r="A11" s="21" t="s">
        <v>119</v>
      </c>
      <c r="B11" s="21"/>
      <c r="C11" s="14"/>
      <c r="D11" s="5"/>
      <c r="E11" s="5"/>
      <c r="F11" s="5"/>
      <c r="G11" s="5"/>
      <c r="H11" s="5">
        <v>67647.441120000003</v>
      </c>
      <c r="I11" s="5">
        <v>59083.318440000003</v>
      </c>
      <c r="J11" s="5">
        <v>41685.558029999993</v>
      </c>
      <c r="K11" s="5">
        <v>36597.952673154527</v>
      </c>
      <c r="L11" s="5">
        <v>16784.8089198089</v>
      </c>
      <c r="M11" s="5">
        <v>20448.595920000011</v>
      </c>
      <c r="N11" s="5">
        <v>29994.442179999998</v>
      </c>
      <c r="O11" s="5">
        <v>30597.179620000006</v>
      </c>
      <c r="Q11" s="48"/>
    </row>
    <row r="12" spans="1:23" x14ac:dyDescent="0.3">
      <c r="A12" s="21" t="s">
        <v>120</v>
      </c>
      <c r="B12" s="21"/>
      <c r="C12" s="14"/>
      <c r="D12" s="5"/>
      <c r="E12" s="5"/>
      <c r="F12" s="5"/>
      <c r="G12" s="5"/>
      <c r="H12" s="5">
        <v>164446.14951999998</v>
      </c>
      <c r="I12" s="5">
        <v>139853.37576</v>
      </c>
      <c r="J12" s="5">
        <v>96043.053580000007</v>
      </c>
      <c r="K12" s="5">
        <v>83517.582323732087</v>
      </c>
      <c r="L12" s="5">
        <v>40983.897269189285</v>
      </c>
      <c r="M12" s="5">
        <v>35744.720379999999</v>
      </c>
      <c r="N12" s="5">
        <v>45037.594669999999</v>
      </c>
      <c r="O12" s="5">
        <v>46120.096309999994</v>
      </c>
      <c r="Q12" s="48"/>
    </row>
    <row r="13" spans="1:23" x14ac:dyDescent="0.3">
      <c r="A13" s="21" t="s">
        <v>17</v>
      </c>
      <c r="B13" s="21"/>
      <c r="C13" s="14"/>
      <c r="D13" s="5">
        <v>119245.87433000001</v>
      </c>
      <c r="E13" s="5">
        <v>88044.795010000002</v>
      </c>
      <c r="F13" s="5">
        <v>66942.420689999999</v>
      </c>
      <c r="G13" s="5">
        <v>68503.889950000012</v>
      </c>
      <c r="H13" s="5">
        <v>80762.719730000012</v>
      </c>
      <c r="I13" s="5">
        <v>113683.08038999993</v>
      </c>
      <c r="J13" s="5">
        <v>133796.49677999996</v>
      </c>
      <c r="K13" s="5">
        <v>147656.42272999993</v>
      </c>
      <c r="L13" s="5">
        <v>108354.09752000001</v>
      </c>
      <c r="M13" s="5">
        <v>122556.53230000005</v>
      </c>
      <c r="N13" s="5">
        <v>145029.77864000006</v>
      </c>
      <c r="O13" s="5">
        <v>144556.34553999992</v>
      </c>
      <c r="Q13" s="48"/>
    </row>
    <row r="14" spans="1:23" x14ac:dyDescent="0.3">
      <c r="A14" s="21" t="s">
        <v>42</v>
      </c>
      <c r="B14" s="21"/>
      <c r="C14" s="14"/>
      <c r="D14" s="5">
        <v>212031.42609999998</v>
      </c>
      <c r="E14" s="5">
        <v>116009.3649312521</v>
      </c>
      <c r="F14" s="5">
        <v>115816.3832752781</v>
      </c>
      <c r="G14" s="5">
        <v>116530.33369217167</v>
      </c>
      <c r="H14" s="5">
        <v>115802.64276</v>
      </c>
      <c r="I14" s="5">
        <v>98821.315503968202</v>
      </c>
      <c r="J14" s="5">
        <v>100166.40996</v>
      </c>
      <c r="K14" s="5">
        <v>109183.34354999999</v>
      </c>
      <c r="L14" s="5">
        <v>120529.7084479842</v>
      </c>
      <c r="M14" s="5">
        <v>94029.209241699791</v>
      </c>
      <c r="N14" s="5">
        <v>64631.7315045059</v>
      </c>
      <c r="O14" s="5">
        <v>50339.72135</v>
      </c>
      <c r="Q14" s="48"/>
    </row>
    <row r="15" spans="1:23" x14ac:dyDescent="0.3">
      <c r="A15" s="21" t="s">
        <v>18</v>
      </c>
      <c r="B15" s="21"/>
      <c r="C15" s="14"/>
      <c r="D15" s="5">
        <v>546455.92015613604</v>
      </c>
      <c r="E15" s="5">
        <v>610045.07732279995</v>
      </c>
      <c r="F15" s="5">
        <v>600135.559322924</v>
      </c>
      <c r="G15" s="5">
        <v>609422.41706012632</v>
      </c>
      <c r="H15" s="5">
        <v>582133.00635479996</v>
      </c>
      <c r="I15" s="5">
        <v>527233.40485603199</v>
      </c>
      <c r="J15" s="5">
        <v>505649.45509</v>
      </c>
      <c r="K15" s="5">
        <v>455779.96474999998</v>
      </c>
      <c r="L15" s="5">
        <v>332912.59500201582</v>
      </c>
      <c r="M15" s="5">
        <v>286887.61966830015</v>
      </c>
      <c r="N15" s="5">
        <v>254622.08237549406</v>
      </c>
      <c r="O15" s="5">
        <v>213895.82617000001</v>
      </c>
      <c r="Q15" s="48"/>
    </row>
    <row r="16" spans="1:23" x14ac:dyDescent="0.3">
      <c r="A16" s="21" t="s">
        <v>10</v>
      </c>
      <c r="B16" s="21"/>
      <c r="C16" s="14"/>
      <c r="D16" s="5">
        <v>432574.80767699413</v>
      </c>
      <c r="E16" s="5">
        <v>465608.40796512208</v>
      </c>
      <c r="F16" s="5">
        <v>60705.606359999896</v>
      </c>
      <c r="G16" s="5">
        <v>40791.465185173096</v>
      </c>
      <c r="H16" s="5">
        <v>26309.896000000001</v>
      </c>
      <c r="I16" s="5">
        <v>18687.366999999998</v>
      </c>
      <c r="J16" s="5">
        <v>8073.6220000000003</v>
      </c>
      <c r="K16" s="5">
        <v>5582.134</v>
      </c>
      <c r="L16" s="5">
        <v>5557.1720000000005</v>
      </c>
      <c r="M16" s="5">
        <v>6111.64</v>
      </c>
      <c r="N16" s="5">
        <v>20150.662060000002</v>
      </c>
      <c r="O16" s="5">
        <v>29422.842339999999</v>
      </c>
      <c r="Q16" s="48"/>
    </row>
    <row r="17" spans="1:16" x14ac:dyDescent="0.3">
      <c r="A17" s="28"/>
      <c r="B17" s="28"/>
      <c r="C17" s="29"/>
      <c r="D17" s="22"/>
      <c r="E17" s="22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3">
      <c r="A18" s="92" t="s">
        <v>221</v>
      </c>
      <c r="B18" s="92"/>
      <c r="C18" s="104"/>
      <c r="D18" s="92">
        <f t="shared" ref="D18:O18" si="1">SUM(D19:D21)</f>
        <v>13022097.964254312</v>
      </c>
      <c r="E18" s="92">
        <f t="shared" si="1"/>
        <v>13250141.836668491</v>
      </c>
      <c r="F18" s="92">
        <f t="shared" si="1"/>
        <v>13894831</v>
      </c>
      <c r="G18" s="92">
        <f t="shared" si="1"/>
        <v>14220393</v>
      </c>
      <c r="H18" s="92">
        <f t="shared" si="1"/>
        <v>14571858</v>
      </c>
      <c r="I18" s="92">
        <f t="shared" si="1"/>
        <v>14145477</v>
      </c>
      <c r="J18" s="92">
        <f t="shared" si="1"/>
        <v>14383151</v>
      </c>
      <c r="K18" s="92">
        <f t="shared" si="1"/>
        <v>15058364</v>
      </c>
      <c r="L18" s="92">
        <f t="shared" si="1"/>
        <v>16085981</v>
      </c>
      <c r="M18" s="92">
        <f t="shared" si="1"/>
        <v>17708938.203826845</v>
      </c>
      <c r="N18" s="92">
        <f t="shared" si="1"/>
        <v>18676567</v>
      </c>
      <c r="O18" s="92">
        <f t="shared" si="1"/>
        <v>19928907</v>
      </c>
    </row>
    <row r="19" spans="1:16" x14ac:dyDescent="0.3">
      <c r="A19" s="21" t="s">
        <v>231</v>
      </c>
      <c r="B19" s="21"/>
      <c r="C19" s="14"/>
      <c r="D19" s="6">
        <v>10472066.619660171</v>
      </c>
      <c r="E19" s="6">
        <v>10242013.4604268</v>
      </c>
      <c r="F19" s="6">
        <v>10111457</v>
      </c>
      <c r="G19" s="6">
        <v>10053921</v>
      </c>
      <c r="H19" s="6">
        <v>9705083</v>
      </c>
      <c r="I19" s="6">
        <v>10492916</v>
      </c>
      <c r="J19" s="6">
        <v>10442824</v>
      </c>
      <c r="K19" s="6">
        <v>10495447</v>
      </c>
      <c r="L19" s="6">
        <v>10589631</v>
      </c>
      <c r="M19" s="6">
        <v>10793608</v>
      </c>
      <c r="N19" s="6">
        <v>11420794</v>
      </c>
      <c r="O19" s="6">
        <v>11959502</v>
      </c>
    </row>
    <row r="20" spans="1:16" x14ac:dyDescent="0.3">
      <c r="A20" s="21" t="s">
        <v>232</v>
      </c>
      <c r="B20" s="21"/>
      <c r="C20" s="14"/>
      <c r="D20" s="6">
        <v>1841308.1899999995</v>
      </c>
      <c r="E20" s="6">
        <v>2072001.5459970012</v>
      </c>
      <c r="F20" s="6">
        <v>2623267</v>
      </c>
      <c r="G20" s="6">
        <v>2720169</v>
      </c>
      <c r="H20" s="6">
        <v>2845738</v>
      </c>
      <c r="I20" s="6">
        <v>1468173</v>
      </c>
      <c r="J20" s="6">
        <v>1473911</v>
      </c>
      <c r="K20" s="6">
        <v>1459395</v>
      </c>
      <c r="L20" s="6">
        <v>1406726</v>
      </c>
      <c r="M20" s="6">
        <v>1458595</v>
      </c>
      <c r="N20" s="6">
        <v>964162</v>
      </c>
      <c r="O20" s="6">
        <v>730685</v>
      </c>
    </row>
    <row r="21" spans="1:16" x14ac:dyDescent="0.3">
      <c r="A21" s="21" t="s">
        <v>233</v>
      </c>
      <c r="B21" s="21"/>
      <c r="C21" s="14"/>
      <c r="D21" s="164">
        <v>708723.15459414106</v>
      </c>
      <c r="E21" s="164">
        <v>936126.83024469099</v>
      </c>
      <c r="F21" s="6">
        <v>1160107</v>
      </c>
      <c r="G21" s="6">
        <v>1446303</v>
      </c>
      <c r="H21" s="6">
        <v>2021037</v>
      </c>
      <c r="I21" s="6">
        <v>2184388</v>
      </c>
      <c r="J21" s="6">
        <v>2466416</v>
      </c>
      <c r="K21" s="6">
        <v>3103522</v>
      </c>
      <c r="L21" s="6">
        <v>4089624</v>
      </c>
      <c r="M21" s="6">
        <v>5456735.2038268456</v>
      </c>
      <c r="N21" s="6">
        <v>6291611</v>
      </c>
      <c r="O21" s="6">
        <v>7238720</v>
      </c>
    </row>
    <row r="22" spans="1:16" x14ac:dyDescent="0.3">
      <c r="A22" s="21"/>
      <c r="B22" s="21"/>
      <c r="C22" s="1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</row>
    <row r="23" spans="1:16" x14ac:dyDescent="0.3">
      <c r="A23" s="92" t="s">
        <v>223</v>
      </c>
      <c r="B23" s="92"/>
      <c r="C23" s="104"/>
      <c r="D23" s="92"/>
      <c r="E23" s="92"/>
      <c r="F23" s="92">
        <f t="shared" ref="F23:O23" si="2">F24+F25</f>
        <v>12734724</v>
      </c>
      <c r="G23" s="92">
        <f t="shared" si="2"/>
        <v>12774090</v>
      </c>
      <c r="H23" s="92">
        <f t="shared" si="2"/>
        <v>12550821</v>
      </c>
      <c r="I23" s="92">
        <f t="shared" si="2"/>
        <v>11961089</v>
      </c>
      <c r="J23" s="92">
        <f t="shared" si="2"/>
        <v>11916735</v>
      </c>
      <c r="K23" s="92">
        <f t="shared" si="2"/>
        <v>11954842</v>
      </c>
      <c r="L23" s="92">
        <f t="shared" si="2"/>
        <v>11996357</v>
      </c>
      <c r="M23" s="92">
        <f t="shared" si="2"/>
        <v>12252203</v>
      </c>
      <c r="N23" s="92">
        <f t="shared" si="2"/>
        <v>12384956</v>
      </c>
      <c r="O23" s="92">
        <f t="shared" si="2"/>
        <v>12690187</v>
      </c>
      <c r="P23" s="2"/>
    </row>
    <row r="24" spans="1:16" x14ac:dyDescent="0.3">
      <c r="A24" s="21" t="s">
        <v>229</v>
      </c>
      <c r="B24" s="21"/>
      <c r="C24" s="14"/>
      <c r="D24" s="164"/>
      <c r="E24" s="164"/>
      <c r="F24" s="6">
        <v>7697414</v>
      </c>
      <c r="G24" s="6">
        <v>8027233</v>
      </c>
      <c r="H24" s="6">
        <v>8341097</v>
      </c>
      <c r="I24" s="6">
        <v>8897363</v>
      </c>
      <c r="J24" s="6">
        <v>9068115</v>
      </c>
      <c r="K24" s="6">
        <v>9463456</v>
      </c>
      <c r="L24" s="6">
        <v>9824668</v>
      </c>
      <c r="M24" s="6">
        <v>10312977</v>
      </c>
      <c r="N24" s="6">
        <v>10608170</v>
      </c>
      <c r="O24" s="6">
        <v>10955531</v>
      </c>
    </row>
    <row r="25" spans="1:16" x14ac:dyDescent="0.3">
      <c r="A25" s="21" t="s">
        <v>230</v>
      </c>
      <c r="B25" s="21"/>
      <c r="C25" s="14"/>
      <c r="D25" s="164"/>
      <c r="E25" s="164"/>
      <c r="F25" s="6">
        <v>5037310</v>
      </c>
      <c r="G25" s="6">
        <v>4746857</v>
      </c>
      <c r="H25" s="6">
        <v>4209724</v>
      </c>
      <c r="I25" s="6">
        <v>3063726</v>
      </c>
      <c r="J25" s="6">
        <v>2848620</v>
      </c>
      <c r="K25" s="6">
        <v>2491386</v>
      </c>
      <c r="L25" s="6">
        <v>2171689</v>
      </c>
      <c r="M25" s="6">
        <v>1939226</v>
      </c>
      <c r="N25" s="6">
        <v>1776786</v>
      </c>
      <c r="O25" s="6">
        <v>1734656</v>
      </c>
    </row>
    <row r="26" spans="1:16" x14ac:dyDescent="0.3">
      <c r="A26" s="21"/>
      <c r="B26" s="21"/>
      <c r="C26" s="14"/>
      <c r="D26" s="164"/>
      <c r="E26" s="164"/>
      <c r="F26" s="6"/>
      <c r="G26" s="6"/>
      <c r="H26" s="6"/>
      <c r="I26" s="6"/>
      <c r="J26" s="6"/>
      <c r="K26" s="2"/>
      <c r="L26" s="6"/>
      <c r="M26" s="6"/>
      <c r="N26" s="6"/>
      <c r="O26" s="6"/>
    </row>
    <row r="27" spans="1:16" x14ac:dyDescent="0.3">
      <c r="A27" s="92" t="s">
        <v>189</v>
      </c>
      <c r="B27" s="92"/>
      <c r="C27" s="106"/>
      <c r="D27" s="108">
        <v>3638434</v>
      </c>
      <c r="E27" s="108">
        <v>5719883</v>
      </c>
      <c r="F27" s="108">
        <v>5992209</v>
      </c>
      <c r="G27" s="108">
        <v>6940277</v>
      </c>
      <c r="H27" s="108">
        <v>7480397</v>
      </c>
      <c r="I27" s="108">
        <v>8588776</v>
      </c>
      <c r="J27" s="108">
        <f t="shared" ref="J27:N27" si="3">J28+J29</f>
        <v>8701057.5</v>
      </c>
      <c r="K27" s="108">
        <f t="shared" si="3"/>
        <v>10037211</v>
      </c>
      <c r="L27" s="108">
        <f t="shared" si="3"/>
        <v>10337943</v>
      </c>
      <c r="M27" s="108">
        <f t="shared" si="3"/>
        <v>10822349</v>
      </c>
      <c r="N27" s="108">
        <f t="shared" si="3"/>
        <v>11060512</v>
      </c>
      <c r="O27" s="108">
        <v>11573704.999999994</v>
      </c>
      <c r="P27" s="2"/>
    </row>
    <row r="28" spans="1:16" x14ac:dyDescent="0.3">
      <c r="A28" s="23" t="s">
        <v>227</v>
      </c>
      <c r="B28" s="23"/>
      <c r="C28" s="13"/>
      <c r="D28" s="30"/>
      <c r="E28" s="8"/>
      <c r="F28" s="8"/>
      <c r="G28" s="8"/>
      <c r="H28" s="8"/>
      <c r="I28" s="8"/>
      <c r="J28" s="8">
        <v>6208050</v>
      </c>
      <c r="K28" s="8">
        <v>7423120</v>
      </c>
      <c r="L28" s="8">
        <v>7624377</v>
      </c>
      <c r="M28" s="8">
        <v>8009691</v>
      </c>
      <c r="N28" s="8">
        <v>8189191</v>
      </c>
      <c r="O28" s="8">
        <v>8592259.9999999963</v>
      </c>
    </row>
    <row r="29" spans="1:16" x14ac:dyDescent="0.3">
      <c r="A29" s="23" t="s">
        <v>228</v>
      </c>
      <c r="B29" s="23"/>
      <c r="C29" s="13"/>
      <c r="D29" s="30"/>
      <c r="E29" s="8"/>
      <c r="F29" s="8"/>
      <c r="G29" s="8"/>
      <c r="H29" s="8"/>
      <c r="I29" s="8"/>
      <c r="J29" s="8">
        <v>2493007.5</v>
      </c>
      <c r="K29" s="8">
        <v>2614091</v>
      </c>
      <c r="L29" s="8">
        <v>2713566</v>
      </c>
      <c r="M29" s="8">
        <v>2812658</v>
      </c>
      <c r="N29" s="8">
        <v>2871321</v>
      </c>
      <c r="O29" s="8">
        <v>2981444.9999999995</v>
      </c>
    </row>
    <row r="30" spans="1:16" x14ac:dyDescent="0.3">
      <c r="A30" s="23"/>
      <c r="B30" s="23"/>
      <c r="C30" s="13"/>
      <c r="D30" s="165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6" x14ac:dyDescent="0.3">
      <c r="A31" s="92" t="s">
        <v>225</v>
      </c>
      <c r="B31" s="92"/>
      <c r="C31" s="106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</row>
    <row r="32" spans="1:16" x14ac:dyDescent="0.3">
      <c r="A32" s="23" t="s">
        <v>234</v>
      </c>
      <c r="B32" s="23"/>
      <c r="C32" s="13"/>
      <c r="D32" s="30"/>
      <c r="E32" s="8"/>
      <c r="F32" s="8"/>
      <c r="G32" s="8"/>
      <c r="H32" s="8"/>
      <c r="I32" s="8"/>
      <c r="J32" s="8"/>
      <c r="K32" s="8"/>
      <c r="L32" s="8"/>
      <c r="M32" s="34">
        <v>8733586</v>
      </c>
      <c r="N32" s="34">
        <v>8985409.0399999991</v>
      </c>
      <c r="O32" s="34">
        <v>9174460.7400000002</v>
      </c>
    </row>
    <row r="33" spans="1:20" x14ac:dyDescent="0.3">
      <c r="A33" s="23" t="s">
        <v>236</v>
      </c>
      <c r="B33" s="23"/>
      <c r="C33" s="13"/>
      <c r="D33" s="30"/>
      <c r="E33" s="8"/>
      <c r="F33" s="8"/>
      <c r="G33" s="8"/>
      <c r="H33" s="8"/>
      <c r="I33" s="8"/>
      <c r="J33" s="8"/>
      <c r="K33" s="8"/>
      <c r="L33" s="8"/>
      <c r="M33" s="34">
        <v>9226563.5647315644</v>
      </c>
      <c r="N33" s="34">
        <v>9615237.0592105705</v>
      </c>
      <c r="O33" s="34">
        <v>9874466</v>
      </c>
    </row>
    <row r="34" spans="1:20" x14ac:dyDescent="0.3">
      <c r="A34" s="21" t="s">
        <v>235</v>
      </c>
      <c r="B34" s="23"/>
      <c r="C34" s="13"/>
      <c r="D34" s="30"/>
      <c r="E34" s="8"/>
      <c r="F34" s="8"/>
      <c r="G34" s="8"/>
      <c r="H34" s="8"/>
      <c r="I34" s="8"/>
      <c r="J34" s="8"/>
      <c r="K34" s="8"/>
      <c r="L34" s="8"/>
      <c r="M34" s="34">
        <v>111715</v>
      </c>
      <c r="N34" s="34">
        <v>1410855</v>
      </c>
      <c r="O34" s="34">
        <v>3125811.2525802115</v>
      </c>
    </row>
    <row r="35" spans="1:20" x14ac:dyDescent="0.3">
      <c r="A35" s="21"/>
      <c r="B35" s="23"/>
      <c r="C35" s="13"/>
      <c r="D35" s="30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20" x14ac:dyDescent="0.3">
      <c r="A36" s="21"/>
      <c r="B36" s="23"/>
      <c r="C36" s="13"/>
      <c r="D36" s="30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20" ht="26.25" customHeight="1" x14ac:dyDescent="0.3">
      <c r="A37" s="170" t="s">
        <v>218</v>
      </c>
      <c r="B37" s="171"/>
      <c r="C37" s="104" t="s">
        <v>49</v>
      </c>
      <c r="D37" s="92"/>
      <c r="E37" s="105"/>
      <c r="F37" s="105"/>
      <c r="G37" s="105"/>
      <c r="H37" s="105"/>
      <c r="I37" s="105"/>
      <c r="J37" s="105">
        <v>17.28138400935434</v>
      </c>
      <c r="K37" s="105">
        <v>17.273362224846544</v>
      </c>
      <c r="L37" s="105">
        <v>16.81519670546307</v>
      </c>
      <c r="M37" s="105">
        <v>16.609286629810903</v>
      </c>
      <c r="N37" s="105">
        <v>16.921878461715878</v>
      </c>
      <c r="O37" s="105">
        <v>17.183099505981591</v>
      </c>
      <c r="R37" s="25"/>
    </row>
    <row r="38" spans="1:20" x14ac:dyDescent="0.3">
      <c r="A38" s="37" t="s">
        <v>237</v>
      </c>
      <c r="B38" s="37"/>
      <c r="C38" s="37"/>
      <c r="D38" s="6"/>
      <c r="E38" s="6"/>
      <c r="F38" s="6"/>
      <c r="G38" s="6"/>
      <c r="H38" s="38"/>
      <c r="I38" s="38"/>
      <c r="J38" s="38">
        <v>14.90011695847833</v>
      </c>
      <c r="K38" s="38">
        <v>15.017403850162369</v>
      </c>
      <c r="L38" s="38">
        <v>14.788070583422764</v>
      </c>
      <c r="M38" s="38">
        <v>14.776219608716461</v>
      </c>
      <c r="N38" s="38">
        <v>15.271747665576248</v>
      </c>
      <c r="O38" s="38">
        <v>15.723571013008739</v>
      </c>
      <c r="Q38" s="125"/>
    </row>
    <row r="39" spans="1:20" x14ac:dyDescent="0.3">
      <c r="A39" s="75" t="s">
        <v>238</v>
      </c>
      <c r="B39" s="74"/>
      <c r="C39" s="37"/>
      <c r="D39" s="6"/>
      <c r="E39" s="6"/>
      <c r="F39" s="6"/>
      <c r="G39" s="6"/>
      <c r="H39" s="38"/>
      <c r="I39" s="38"/>
      <c r="J39" s="38">
        <v>23.470655381246043</v>
      </c>
      <c r="K39" s="38">
        <v>22.971965891466869</v>
      </c>
      <c r="L39" s="38">
        <v>21.846250194657063</v>
      </c>
      <c r="M39" s="38">
        <v>21.059318979816858</v>
      </c>
      <c r="N39" s="38">
        <v>20.882900752181644</v>
      </c>
      <c r="O39" s="38">
        <v>20.670237374964476</v>
      </c>
    </row>
    <row r="40" spans="1:20" s="33" customFormat="1" x14ac:dyDescent="0.3">
      <c r="A40" s="133"/>
      <c r="B40" s="133"/>
      <c r="C40" s="134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</row>
    <row r="41" spans="1:20" x14ac:dyDescent="0.3">
      <c r="A41" s="92" t="s">
        <v>50</v>
      </c>
      <c r="B41" s="92"/>
      <c r="C41" s="106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</row>
    <row r="42" spans="1:20" x14ac:dyDescent="0.3">
      <c r="A42" s="109" t="s">
        <v>121</v>
      </c>
      <c r="B42" s="86"/>
      <c r="C42" s="110" t="s">
        <v>44</v>
      </c>
      <c r="D42" s="97">
        <f t="shared" ref="D42:I42" si="4">SUM(D43:D51)</f>
        <v>15338304.884585328</v>
      </c>
      <c r="E42" s="97">
        <f t="shared" si="4"/>
        <v>15404685.862449881</v>
      </c>
      <c r="F42" s="97">
        <f t="shared" si="4"/>
        <v>16135463.266938888</v>
      </c>
      <c r="G42" s="97">
        <f t="shared" si="4"/>
        <v>16377149.788910003</v>
      </c>
      <c r="H42" s="97">
        <f t="shared" si="4"/>
        <v>17257503.005011991</v>
      </c>
      <c r="I42" s="97">
        <f t="shared" si="4"/>
        <v>17713318.885306112</v>
      </c>
      <c r="J42" s="97">
        <f>J43+J44+J45+J46+J47+J48+J51</f>
        <v>18158314.279370885</v>
      </c>
      <c r="K42" s="97">
        <v>18616336.172256369</v>
      </c>
      <c r="L42" s="97">
        <f>L43+L44+L45+L46+L47+L48+L51</f>
        <v>21910773.743441228</v>
      </c>
      <c r="M42" s="97">
        <f>M43+M44+M45+M46+M47+M48+M51</f>
        <v>21793572.604247972</v>
      </c>
      <c r="N42" s="97">
        <f>N43+N44+N45+N46+N47+N48+N51</f>
        <v>21784968.615684379</v>
      </c>
      <c r="O42" s="97">
        <f>O43+O44+O45+O46+O47+O48+O51</f>
        <v>20989596.811766129</v>
      </c>
      <c r="P42" s="2"/>
      <c r="Q42" s="2"/>
      <c r="R42" s="2"/>
      <c r="T42" s="2"/>
    </row>
    <row r="43" spans="1:20" x14ac:dyDescent="0.3">
      <c r="A43" s="10" t="s">
        <v>61</v>
      </c>
      <c r="B43" s="10"/>
      <c r="C43" s="15"/>
      <c r="D43" s="5">
        <v>2425253.3404536541</v>
      </c>
      <c r="E43" s="5">
        <v>2520387.7089148359</v>
      </c>
      <c r="F43" s="5">
        <v>2667132.7690635622</v>
      </c>
      <c r="G43" s="5">
        <v>2391292.8307052879</v>
      </c>
      <c r="H43" s="5">
        <v>2553945.4535587914</v>
      </c>
      <c r="I43" s="5">
        <v>2741666.8155227597</v>
      </c>
      <c r="J43" s="5">
        <v>2728638.6914708922</v>
      </c>
      <c r="K43" s="5">
        <v>2735411.3263192503</v>
      </c>
      <c r="L43" s="5">
        <v>3669487.1087174374</v>
      </c>
      <c r="M43" s="5">
        <v>3654369.5204276238</v>
      </c>
      <c r="N43" s="5">
        <v>3342238.9331957651</v>
      </c>
      <c r="O43" s="5">
        <v>2769909.080246699</v>
      </c>
    </row>
    <row r="44" spans="1:20" x14ac:dyDescent="0.3">
      <c r="A44" s="10" t="s">
        <v>62</v>
      </c>
      <c r="B44" s="10"/>
      <c r="C44" s="15"/>
      <c r="D44" s="5">
        <v>3781168.86075335</v>
      </c>
      <c r="E44" s="5">
        <v>4275267.4064993197</v>
      </c>
      <c r="F44" s="5">
        <v>4767712.5369992303</v>
      </c>
      <c r="G44" s="5">
        <v>5617277.8474139404</v>
      </c>
      <c r="H44" s="5">
        <v>6427727.2695421297</v>
      </c>
      <c r="I44" s="5">
        <v>6026743.2478973195</v>
      </c>
      <c r="J44" s="5">
        <v>5942728.8386173295</v>
      </c>
      <c r="K44" s="5">
        <v>6322738.8511752943</v>
      </c>
      <c r="L44" s="5">
        <v>8278065.9263626598</v>
      </c>
      <c r="M44" s="5">
        <v>7937246.1644620597</v>
      </c>
      <c r="N44" s="5">
        <v>7851686.5980386809</v>
      </c>
      <c r="O44" s="5">
        <v>7519191.4422799805</v>
      </c>
    </row>
    <row r="45" spans="1:20" x14ac:dyDescent="0.3">
      <c r="A45" s="10" t="s">
        <v>63</v>
      </c>
      <c r="B45" s="10"/>
      <c r="C45" s="15"/>
      <c r="D45" s="5">
        <v>7454321.5880035702</v>
      </c>
      <c r="E45" s="5">
        <v>7032145.87231634</v>
      </c>
      <c r="F45" s="5">
        <v>6890117.9548283601</v>
      </c>
      <c r="G45" s="5">
        <v>6701685.9662899999</v>
      </c>
      <c r="H45" s="5">
        <v>6560970.2611386701</v>
      </c>
      <c r="I45" s="5">
        <v>6994097.0296749081</v>
      </c>
      <c r="J45" s="5">
        <v>7401100.9575493298</v>
      </c>
      <c r="K45" s="5">
        <v>7554087.2907137368</v>
      </c>
      <c r="L45" s="5">
        <v>8435091.48275741</v>
      </c>
      <c r="M45" s="5">
        <v>8679733.6111800391</v>
      </c>
      <c r="N45" s="5">
        <v>8780494.9941347875</v>
      </c>
      <c r="O45" s="5">
        <v>9024249.1453900393</v>
      </c>
    </row>
    <row r="46" spans="1:20" x14ac:dyDescent="0.3">
      <c r="A46" s="10" t="s">
        <v>64</v>
      </c>
      <c r="B46" s="10"/>
      <c r="C46" s="15"/>
      <c r="D46" s="5">
        <v>855151.43139977939</v>
      </c>
      <c r="E46" s="5">
        <v>713304.91900629154</v>
      </c>
      <c r="F46" s="5">
        <v>920196.58679662272</v>
      </c>
      <c r="G46" s="5">
        <v>740723.701436667</v>
      </c>
      <c r="H46" s="5">
        <v>758937.41261607083</v>
      </c>
      <c r="I46" s="5">
        <v>701415.76807501947</v>
      </c>
      <c r="J46" s="5">
        <v>652402.80072000017</v>
      </c>
      <c r="K46" s="5">
        <v>600547.81560533517</v>
      </c>
      <c r="L46" s="5">
        <v>491081.67990225693</v>
      </c>
      <c r="M46" s="5">
        <v>388138.75463570212</v>
      </c>
      <c r="N46" s="5">
        <v>355803.85661463981</v>
      </c>
      <c r="O46" s="5">
        <v>344076.10235668195</v>
      </c>
    </row>
    <row r="47" spans="1:20" x14ac:dyDescent="0.3">
      <c r="A47" s="10" t="s">
        <v>65</v>
      </c>
      <c r="B47" s="10"/>
      <c r="C47" s="15"/>
      <c r="D47" s="5">
        <v>248421.406025907</v>
      </c>
      <c r="E47" s="5">
        <v>277623.85634779168</v>
      </c>
      <c r="F47" s="5">
        <v>284932.79609657882</v>
      </c>
      <c r="G47" s="5">
        <v>307617.92471410631</v>
      </c>
      <c r="H47" s="5">
        <v>298494.76783966069</v>
      </c>
      <c r="I47" s="5">
        <v>357041.2428174403</v>
      </c>
      <c r="J47" s="5">
        <v>348753.49469666672</v>
      </c>
      <c r="K47" s="5">
        <v>237637.63909652596</v>
      </c>
      <c r="L47" s="5">
        <v>183699.96465350149</v>
      </c>
      <c r="M47" s="5">
        <v>155556.19564254489</v>
      </c>
      <c r="N47" s="5">
        <v>119876.4804598742</v>
      </c>
      <c r="O47" s="5">
        <v>131536.54765546101</v>
      </c>
    </row>
    <row r="48" spans="1:20" x14ac:dyDescent="0.3">
      <c r="A48" s="10" t="s">
        <v>66</v>
      </c>
      <c r="B48" s="10"/>
      <c r="C48" s="15"/>
      <c r="D48" s="5">
        <v>273350.43256536667</v>
      </c>
      <c r="E48" s="5">
        <v>258519.43628349999</v>
      </c>
      <c r="F48" s="5">
        <v>267444.06754976691</v>
      </c>
      <c r="G48" s="5">
        <v>266562.67632533167</v>
      </c>
      <c r="H48" s="5">
        <v>278855.20778333338</v>
      </c>
      <c r="I48" s="5">
        <v>383491.29933745146</v>
      </c>
      <c r="J48" s="5">
        <v>472862.66844731895</v>
      </c>
      <c r="K48" s="5">
        <v>526530.64348409278</v>
      </c>
      <c r="L48" s="5">
        <v>385799.22362470091</v>
      </c>
      <c r="M48" s="5">
        <v>448467.14403333329</v>
      </c>
      <c r="N48" s="5">
        <v>627580.63145481609</v>
      </c>
      <c r="O48" s="5">
        <v>553978.1751503353</v>
      </c>
    </row>
    <row r="49" spans="1:15" x14ac:dyDescent="0.3">
      <c r="A49" s="10" t="s">
        <v>161</v>
      </c>
      <c r="B49" s="10"/>
      <c r="C49" s="15"/>
      <c r="D49" s="5"/>
      <c r="E49" s="5"/>
      <c r="F49" s="5"/>
      <c r="G49" s="5"/>
      <c r="H49" s="5"/>
      <c r="I49" s="5"/>
      <c r="J49" s="5">
        <v>459797.96543065232</v>
      </c>
      <c r="K49" s="5">
        <v>518481.08316742611</v>
      </c>
      <c r="L49" s="5">
        <v>373665.66062470095</v>
      </c>
      <c r="M49" s="5">
        <v>438874.66200000001</v>
      </c>
      <c r="N49" s="5">
        <v>500286.89647148317</v>
      </c>
      <c r="O49" s="5">
        <v>508059.08408000204</v>
      </c>
    </row>
    <row r="50" spans="1:15" x14ac:dyDescent="0.3">
      <c r="A50" s="10" t="s">
        <v>162</v>
      </c>
      <c r="B50" s="10"/>
      <c r="C50" s="15"/>
      <c r="D50" s="5"/>
      <c r="E50" s="5"/>
      <c r="F50" s="5"/>
      <c r="G50" s="5"/>
      <c r="H50" s="5"/>
      <c r="I50" s="5"/>
      <c r="J50" s="5">
        <f>J48-J49</f>
        <v>13064.703016666637</v>
      </c>
      <c r="K50" s="5">
        <v>8049.5603166666697</v>
      </c>
      <c r="L50" s="5">
        <v>12133.562999999966</v>
      </c>
      <c r="M50" s="5">
        <v>9592.4820333332755</v>
      </c>
      <c r="N50" s="5">
        <v>127293.73498333292</v>
      </c>
      <c r="O50" s="5">
        <v>45919.091070333263</v>
      </c>
    </row>
    <row r="51" spans="1:15" x14ac:dyDescent="0.3">
      <c r="A51" s="10" t="s">
        <v>67</v>
      </c>
      <c r="B51" s="10"/>
      <c r="C51" s="15"/>
      <c r="D51" s="5">
        <v>300637.82538369996</v>
      </c>
      <c r="E51" s="5">
        <v>327436.66308179998</v>
      </c>
      <c r="F51" s="5">
        <v>337926.55560476746</v>
      </c>
      <c r="G51" s="5">
        <v>351988.84202466835</v>
      </c>
      <c r="H51" s="5">
        <v>378572.63253333332</v>
      </c>
      <c r="I51" s="5">
        <v>508863.48198121577</v>
      </c>
      <c r="J51" s="5">
        <v>611826.827869348</v>
      </c>
      <c r="K51" s="5">
        <v>639382.60586213379</v>
      </c>
      <c r="L51" s="5">
        <v>467548.35742325708</v>
      </c>
      <c r="M51" s="5">
        <v>530061.21386666666</v>
      </c>
      <c r="N51" s="5">
        <v>707287.12178581604</v>
      </c>
      <c r="O51" s="5">
        <v>646656.31868693326</v>
      </c>
    </row>
    <row r="52" spans="1:15" x14ac:dyDescent="0.3">
      <c r="A52" s="10" t="s">
        <v>163</v>
      </c>
      <c r="B52" s="10"/>
      <c r="C52" s="15"/>
      <c r="D52" s="11"/>
      <c r="E52" s="11"/>
      <c r="F52" s="11"/>
      <c r="G52" s="11"/>
      <c r="H52" s="11"/>
      <c r="I52" s="11"/>
      <c r="J52" s="5">
        <f>J51-J53</f>
        <v>599721.827869348</v>
      </c>
      <c r="K52" s="5">
        <v>633549.38031213381</v>
      </c>
      <c r="L52" s="5">
        <v>457431.07344325708</v>
      </c>
      <c r="M52" s="5">
        <v>523468.28099999996</v>
      </c>
      <c r="N52" s="5">
        <v>616323.58593581605</v>
      </c>
      <c r="O52" s="5">
        <v>611244.07068</v>
      </c>
    </row>
    <row r="53" spans="1:15" x14ac:dyDescent="0.3">
      <c r="A53" s="10" t="s">
        <v>164</v>
      </c>
      <c r="B53" s="10"/>
      <c r="C53" s="15"/>
      <c r="D53" s="11"/>
      <c r="E53" s="11"/>
      <c r="F53" s="11"/>
      <c r="G53" s="11"/>
      <c r="H53" s="11"/>
      <c r="I53" s="11"/>
      <c r="J53" s="5">
        <v>12105</v>
      </c>
      <c r="K53" s="5">
        <v>5833.2255500000001</v>
      </c>
      <c r="L53" s="5">
        <v>10117.28398</v>
      </c>
      <c r="M53" s="5">
        <v>6592.9328666666697</v>
      </c>
      <c r="N53" s="5">
        <v>90963.53585</v>
      </c>
      <c r="O53" s="5">
        <v>35412.248006933296</v>
      </c>
    </row>
    <row r="54" spans="1:15" x14ac:dyDescent="0.3">
      <c r="A54" s="17"/>
      <c r="B54" s="17"/>
      <c r="C54" s="15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3">
      <c r="A55" s="86" t="s">
        <v>134</v>
      </c>
      <c r="B55" s="86"/>
      <c r="C55" s="110" t="s">
        <v>44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3">
      <c r="A56" s="5" t="s">
        <v>160</v>
      </c>
      <c r="B56" s="11"/>
      <c r="C56" s="26"/>
      <c r="D56" s="5">
        <v>1587790.9421077336</v>
      </c>
      <c r="E56" s="5">
        <v>1680812.0167582999</v>
      </c>
      <c r="F56" s="5">
        <v>2575193.07650556</v>
      </c>
      <c r="G56" s="5">
        <v>2673419.1199500668</v>
      </c>
      <c r="H56" s="5">
        <v>3300824.4665333331</v>
      </c>
      <c r="I56" s="5">
        <v>1621995.9989500011</v>
      </c>
      <c r="J56" s="11"/>
      <c r="K56" s="11"/>
      <c r="L56" s="5">
        <v>1538329.9021092728</v>
      </c>
      <c r="M56" s="5">
        <v>1646322.7013457306</v>
      </c>
      <c r="N56" s="5">
        <v>1300330.5641091608</v>
      </c>
      <c r="O56" s="5">
        <v>1457795.9251606006</v>
      </c>
    </row>
    <row r="57" spans="1:15" x14ac:dyDescent="0.3">
      <c r="A57" s="5" t="s">
        <v>159</v>
      </c>
      <c r="B57" s="10"/>
      <c r="C57" s="15"/>
      <c r="D57" s="5"/>
      <c r="E57" s="5"/>
      <c r="F57" s="5"/>
      <c r="G57" s="5"/>
      <c r="H57" s="5"/>
      <c r="I57" s="5"/>
      <c r="J57" s="5">
        <v>496729.01998342201</v>
      </c>
      <c r="K57" s="5">
        <v>384438.98954999965</v>
      </c>
      <c r="L57" s="5">
        <v>1526196.3391092729</v>
      </c>
      <c r="M57" s="5">
        <v>1636730.2193123973</v>
      </c>
      <c r="N57" s="5">
        <v>1173036.8291258279</v>
      </c>
      <c r="O57" s="5">
        <v>1411876.8340902673</v>
      </c>
    </row>
    <row r="58" spans="1:15" x14ac:dyDescent="0.3">
      <c r="A58" s="5"/>
      <c r="B58" s="10"/>
      <c r="C58" s="1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3">
      <c r="A59" s="86" t="s">
        <v>158</v>
      </c>
      <c r="B59" s="86"/>
      <c r="C59" s="110" t="s">
        <v>44</v>
      </c>
      <c r="D59" s="86">
        <f>D42-D56</f>
        <v>13750513.942477595</v>
      </c>
      <c r="E59" s="86">
        <f>E42-E56</f>
        <v>13723873.84569158</v>
      </c>
      <c r="F59" s="86">
        <f>F42-F56-F47</f>
        <v>13275337.394336749</v>
      </c>
      <c r="G59" s="86">
        <f>G42-G56-G47</f>
        <v>13396112.744245829</v>
      </c>
      <c r="H59" s="86">
        <f>H42-H56-H47</f>
        <v>13658183.770638997</v>
      </c>
      <c r="I59" s="86">
        <f>I42-I56-I47</f>
        <v>15734281.643538671</v>
      </c>
      <c r="J59" s="86">
        <f>J43+J44+J45+J46+J49+J52+J53-J57</f>
        <v>17299767.061674129</v>
      </c>
      <c r="K59" s="86">
        <f>K43+K44+K45+K46+K49+K52+K53-K57</f>
        <v>17986209.983293179</v>
      </c>
      <c r="L59" s="86">
        <f>SUM(L60:L61)</f>
        <v>20188743.876678437</v>
      </c>
      <c r="M59" s="86">
        <f>SUM(M60:M61)</f>
        <v>19991693.70657631</v>
      </c>
      <c r="N59" s="86">
        <f>N42-N56-N47</f>
        <v>20364761.571115345</v>
      </c>
      <c r="O59" s="86">
        <f>O42-O56-O47</f>
        <v>19400264.338950068</v>
      </c>
    </row>
    <row r="60" spans="1:15" x14ac:dyDescent="0.3">
      <c r="A60" s="10" t="s">
        <v>68</v>
      </c>
      <c r="B60" s="10"/>
      <c r="C60" s="15"/>
      <c r="D60" s="5">
        <v>8336061.0078534</v>
      </c>
      <c r="E60" s="5">
        <v>8304116.0777313188</v>
      </c>
      <c r="F60" s="5">
        <v>8404127.4712164924</v>
      </c>
      <c r="G60" s="5">
        <v>8230277.1431140359</v>
      </c>
      <c r="H60" s="5">
        <v>8202366.1579023805</v>
      </c>
      <c r="I60" s="5">
        <v>9775880.0150844809</v>
      </c>
      <c r="J60" s="5">
        <v>10833531.183842421</v>
      </c>
      <c r="K60" s="5">
        <v>11319561.528455621</v>
      </c>
      <c r="L60" s="5">
        <v>12993267.293403218</v>
      </c>
      <c r="M60" s="5">
        <v>13048235.372981839</v>
      </c>
      <c r="N60" s="5">
        <v>13674280.493061386</v>
      </c>
      <c r="O60" s="5">
        <v>13310628.597123679</v>
      </c>
    </row>
    <row r="61" spans="1:15" x14ac:dyDescent="0.3">
      <c r="A61" s="10" t="s">
        <v>69</v>
      </c>
      <c r="B61" s="10"/>
      <c r="C61" s="15"/>
      <c r="D61" s="5">
        <v>5414452.9346241904</v>
      </c>
      <c r="E61" s="5">
        <v>5419757.7679602597</v>
      </c>
      <c r="F61" s="5">
        <v>4871209.9233869193</v>
      </c>
      <c r="G61" s="5">
        <v>5165835.601136623</v>
      </c>
      <c r="H61" s="5">
        <v>5455817.6127366275</v>
      </c>
      <c r="I61" s="5">
        <v>5958401.6271257242</v>
      </c>
      <c r="J61" s="5">
        <v>6466235.8782074889</v>
      </c>
      <c r="K61" s="5">
        <v>6666648.4548375495</v>
      </c>
      <c r="L61" s="5">
        <v>7195476.5832752176</v>
      </c>
      <c r="M61" s="5">
        <v>6943458.3335944703</v>
      </c>
      <c r="N61" s="5">
        <v>6690481.0774606187</v>
      </c>
      <c r="O61" s="5">
        <v>6089635.7418263927</v>
      </c>
    </row>
    <row r="62" spans="1:15" x14ac:dyDescent="0.3">
      <c r="A62" s="19"/>
      <c r="B62" s="19"/>
      <c r="C62" s="15"/>
      <c r="D62" s="5"/>
      <c r="E62" s="5"/>
      <c r="F62" s="5"/>
      <c r="G62" s="5"/>
      <c r="H62" s="4"/>
      <c r="I62" s="4"/>
      <c r="J62" s="4"/>
      <c r="K62" s="4"/>
      <c r="L62" s="4"/>
      <c r="M62" s="4"/>
      <c r="N62" s="4"/>
      <c r="O62" s="4"/>
    </row>
    <row r="63" spans="1:15" x14ac:dyDescent="0.3">
      <c r="A63" s="94" t="s">
        <v>51</v>
      </c>
      <c r="B63" s="94"/>
      <c r="C63" s="15"/>
      <c r="D63" s="5"/>
      <c r="E63" s="5"/>
      <c r="F63" s="5"/>
      <c r="G63" s="5">
        <v>104.99332939192375</v>
      </c>
      <c r="H63" s="5"/>
      <c r="I63" s="5"/>
      <c r="J63" s="5"/>
      <c r="K63" s="5"/>
      <c r="L63" s="5"/>
      <c r="M63" s="5"/>
      <c r="N63" s="5"/>
      <c r="O63" s="5"/>
    </row>
    <row r="64" spans="1:15" x14ac:dyDescent="0.3">
      <c r="A64" s="10" t="s">
        <v>70</v>
      </c>
      <c r="B64" s="10"/>
      <c r="C64" s="32" t="s">
        <v>52</v>
      </c>
      <c r="D64" s="5"/>
      <c r="E64" s="5"/>
      <c r="F64" s="5"/>
      <c r="G64" s="5">
        <f t="shared" ref="G64:O64" si="5">(((G42-G47)*1000)/((F23+G23)/2)/12)</f>
        <v>104.99332939192375</v>
      </c>
      <c r="H64" s="5">
        <f t="shared" si="5"/>
        <v>111.60952837552145</v>
      </c>
      <c r="I64" s="5">
        <f t="shared" si="5"/>
        <v>118.01254738675114</v>
      </c>
      <c r="J64" s="5">
        <f t="shared" si="5"/>
        <v>124.31032789164693</v>
      </c>
      <c r="K64" s="5">
        <f t="shared" si="5"/>
        <v>128.31646699308166</v>
      </c>
      <c r="L64" s="5">
        <f t="shared" si="5"/>
        <v>151.18988252451524</v>
      </c>
      <c r="M64" s="5">
        <f t="shared" si="5"/>
        <v>148.72372083541887</v>
      </c>
      <c r="N64" s="5">
        <f t="shared" si="5"/>
        <v>146.56108235548118</v>
      </c>
      <c r="O64" s="5">
        <f t="shared" si="5"/>
        <v>138.63703099726203</v>
      </c>
    </row>
    <row r="65" spans="1:17" x14ac:dyDescent="0.3">
      <c r="A65" s="10" t="s">
        <v>71</v>
      </c>
      <c r="B65" s="10"/>
      <c r="C65" s="15"/>
      <c r="D65" s="5"/>
      <c r="E65" s="5"/>
      <c r="F65" s="5"/>
      <c r="G65" s="5">
        <v>110.71875059194549</v>
      </c>
      <c r="H65" s="5">
        <v>115.20641231578099</v>
      </c>
      <c r="I65" s="5">
        <v>129.83366688567079</v>
      </c>
      <c r="J65" s="5">
        <v>137.72116535068844</v>
      </c>
      <c r="K65" s="5">
        <v>143.16853879110633</v>
      </c>
      <c r="L65" s="5">
        <v>159.58160771864695</v>
      </c>
      <c r="M65" s="5">
        <v>155.82059159026616</v>
      </c>
      <c r="N65" s="5">
        <v>155.21709452144501</v>
      </c>
      <c r="O65" s="5">
        <v>145.96628377485931</v>
      </c>
    </row>
    <row r="66" spans="1:17" x14ac:dyDescent="0.3">
      <c r="A66" s="19" t="s">
        <v>72</v>
      </c>
      <c r="B66" s="19"/>
      <c r="C66" s="15"/>
      <c r="D66" s="5"/>
      <c r="E66" s="4"/>
      <c r="F66" s="4"/>
      <c r="G66" s="4">
        <v>90.019207057832944</v>
      </c>
      <c r="H66" s="4">
        <v>92.736620037247874</v>
      </c>
      <c r="I66" s="4">
        <v>109.90667256460453</v>
      </c>
      <c r="J66" s="4">
        <v>119.42604564201984</v>
      </c>
      <c r="K66" s="4">
        <v>125.77240278211798</v>
      </c>
      <c r="L66" s="4">
        <v>144.08729274033465</v>
      </c>
      <c r="M66" s="4">
        <v>143.47990884243907</v>
      </c>
      <c r="N66" s="4">
        <v>147.41966852688691</v>
      </c>
      <c r="O66" s="4">
        <v>142.06495911928238</v>
      </c>
    </row>
    <row r="67" spans="1:17" x14ac:dyDescent="0.3">
      <c r="A67" s="19" t="s">
        <v>73</v>
      </c>
      <c r="B67" s="19"/>
      <c r="C67" s="15"/>
      <c r="D67" s="5"/>
      <c r="E67" s="4"/>
      <c r="F67" s="4"/>
      <c r="G67" s="4">
        <v>174.73247428031414</v>
      </c>
      <c r="H67" s="4">
        <v>181.21997448142906</v>
      </c>
      <c r="I67" s="4">
        <v>184.80883305355584</v>
      </c>
      <c r="J67" s="4">
        <v>185.27293433106271</v>
      </c>
      <c r="K67" s="4">
        <v>187.11158559476215</v>
      </c>
      <c r="L67" s="4">
        <v>198.03640665135924</v>
      </c>
      <c r="M67" s="4">
        <v>185.86153471059524</v>
      </c>
      <c r="N67" s="4">
        <v>174.03054470246502</v>
      </c>
      <c r="O67" s="4">
        <v>155.28741523009293</v>
      </c>
    </row>
    <row r="68" spans="1:17" x14ac:dyDescent="0.3">
      <c r="A68" s="77"/>
      <c r="B68" s="76"/>
      <c r="C68" s="15"/>
      <c r="D68" s="5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7" x14ac:dyDescent="0.3">
      <c r="A69" s="86" t="s">
        <v>182</v>
      </c>
      <c r="B69" s="86"/>
      <c r="C69" s="110" t="s">
        <v>44</v>
      </c>
      <c r="D69" s="86"/>
      <c r="E69" s="107"/>
      <c r="F69" s="107"/>
      <c r="G69" s="5">
        <v>1009931.189416667</v>
      </c>
      <c r="H69" s="5">
        <v>1199924.7787500001</v>
      </c>
      <c r="I69" s="5">
        <v>1786160.5618666671</v>
      </c>
      <c r="J69" s="5">
        <v>2342427.8260000004</v>
      </c>
      <c r="K69" s="5">
        <v>2465462.9850000003</v>
      </c>
      <c r="L69" s="5">
        <v>2285471.9069933333</v>
      </c>
      <c r="M69" s="5">
        <v>2272778.264</v>
      </c>
      <c r="N69" s="5">
        <v>2260233.2760000001</v>
      </c>
      <c r="O69" s="5">
        <v>1939130.5737400011</v>
      </c>
    </row>
    <row r="70" spans="1:17" x14ac:dyDescent="0.3">
      <c r="A70" s="77"/>
      <c r="B70" s="76"/>
      <c r="C70" s="1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</row>
    <row r="71" spans="1:17" x14ac:dyDescent="0.3">
      <c r="A71" s="92" t="s">
        <v>47</v>
      </c>
      <c r="B71" s="92"/>
      <c r="C71" s="106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</row>
    <row r="72" spans="1:17" x14ac:dyDescent="0.3">
      <c r="A72" s="86" t="s">
        <v>117</v>
      </c>
      <c r="B72" s="86"/>
      <c r="C72" s="110" t="s">
        <v>45</v>
      </c>
      <c r="D72" s="97">
        <f t="shared" ref="D72:K72" si="6">D73+D74+D75</f>
        <v>25406738.411804304</v>
      </c>
      <c r="E72" s="97">
        <f t="shared" si="6"/>
        <v>25986049.716722474</v>
      </c>
      <c r="F72" s="97">
        <f t="shared" si="6"/>
        <v>24967617.648191843</v>
      </c>
      <c r="G72" s="97">
        <f t="shared" si="6"/>
        <v>24570433.130621608</v>
      </c>
      <c r="H72" s="97">
        <f t="shared" si="6"/>
        <v>23457251.999000002</v>
      </c>
      <c r="I72" s="97">
        <f t="shared" si="6"/>
        <v>22464212.922835786</v>
      </c>
      <c r="J72" s="97">
        <f t="shared" si="6"/>
        <v>20466081.119631834</v>
      </c>
      <c r="K72" s="97">
        <f t="shared" si="6"/>
        <v>17838684.594970003</v>
      </c>
      <c r="L72" s="97">
        <v>14523206.00599437</v>
      </c>
      <c r="M72" s="97">
        <f>M73+M74+M75</f>
        <v>12031026.956399998</v>
      </c>
      <c r="N72" s="97">
        <f>N73+N74+N75</f>
        <v>11425869.51994</v>
      </c>
      <c r="O72" s="97">
        <v>9885003.0727899987</v>
      </c>
      <c r="P72" s="162"/>
      <c r="Q72" s="2"/>
    </row>
    <row r="73" spans="1:17" x14ac:dyDescent="0.3">
      <c r="A73" s="10" t="s">
        <v>74</v>
      </c>
      <c r="B73" s="10"/>
      <c r="C73" s="15"/>
      <c r="D73" s="18">
        <v>24601535.412804302</v>
      </c>
      <c r="E73" s="18">
        <v>24963182.875722475</v>
      </c>
      <c r="F73" s="18">
        <v>24050688.26419184</v>
      </c>
      <c r="G73" s="18">
        <v>23601937.998999998</v>
      </c>
      <c r="H73" s="18">
        <v>22506603.182999998</v>
      </c>
      <c r="I73" s="18">
        <v>21104514.508000001</v>
      </c>
      <c r="J73" s="18">
        <v>19020662.07</v>
      </c>
      <c r="K73" s="18">
        <v>16691065.904970001</v>
      </c>
      <c r="L73" s="18">
        <v>13910256.048994372</v>
      </c>
      <c r="M73" s="18">
        <v>11425701.259399999</v>
      </c>
      <c r="N73" s="18">
        <v>10484853.12094</v>
      </c>
      <c r="O73" s="18">
        <v>8986495.8147899993</v>
      </c>
    </row>
    <row r="74" spans="1:17" x14ac:dyDescent="0.3">
      <c r="A74" s="10" t="s">
        <v>75</v>
      </c>
      <c r="B74" s="10"/>
      <c r="C74" s="15"/>
      <c r="D74" s="5">
        <v>427970.11299999995</v>
      </c>
      <c r="E74" s="5">
        <v>613710.07700000005</v>
      </c>
      <c r="F74" s="5">
        <v>514240.46600000007</v>
      </c>
      <c r="G74" s="5">
        <v>562339.12599999993</v>
      </c>
      <c r="H74" s="5">
        <v>541700.13500000001</v>
      </c>
      <c r="I74" s="5">
        <v>710434.85900000005</v>
      </c>
      <c r="J74" s="5">
        <v>722795.66300000018</v>
      </c>
      <c r="K74" s="5">
        <v>599577.2281712062</v>
      </c>
      <c r="L74" s="5">
        <v>348572.73312569852</v>
      </c>
      <c r="M74" s="5">
        <v>345269.65038781834</v>
      </c>
      <c r="N74" s="5">
        <v>603245.12406860432</v>
      </c>
      <c r="O74" s="5">
        <v>715107.76199999999</v>
      </c>
    </row>
    <row r="75" spans="1:17" x14ac:dyDescent="0.3">
      <c r="A75" s="10" t="s">
        <v>76</v>
      </c>
      <c r="B75" s="10"/>
      <c r="C75" s="15"/>
      <c r="D75" s="5">
        <v>377232.886</v>
      </c>
      <c r="E75" s="5">
        <v>409156.76400000002</v>
      </c>
      <c r="F75" s="5">
        <v>402688.91800000001</v>
      </c>
      <c r="G75" s="5">
        <v>406156.00562161102</v>
      </c>
      <c r="H75" s="5">
        <v>408948.68100000004</v>
      </c>
      <c r="I75" s="5">
        <v>649263.55583578499</v>
      </c>
      <c r="J75" s="5">
        <v>722623.38663183595</v>
      </c>
      <c r="K75" s="5">
        <v>548041.46182879398</v>
      </c>
      <c r="L75" s="5">
        <v>264377.22387430153</v>
      </c>
      <c r="M75" s="5">
        <v>260056.04661218158</v>
      </c>
      <c r="N75" s="5">
        <v>337771.2749313956</v>
      </c>
      <c r="O75" s="5">
        <v>183399.49600000001</v>
      </c>
    </row>
    <row r="76" spans="1:17" x14ac:dyDescent="0.3">
      <c r="A76" s="19"/>
      <c r="B76" s="19"/>
      <c r="C76" s="1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7" x14ac:dyDescent="0.3">
      <c r="A77" s="19"/>
      <c r="B77" s="19"/>
      <c r="C77" s="1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>
        <v>898507.25800000003</v>
      </c>
    </row>
    <row r="78" spans="1:17" x14ac:dyDescent="0.3">
      <c r="A78" s="86" t="s">
        <v>55</v>
      </c>
      <c r="B78" s="86"/>
      <c r="C78" s="110" t="s">
        <v>45</v>
      </c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</row>
    <row r="79" spans="1:17" x14ac:dyDescent="0.3">
      <c r="A79" s="5" t="s">
        <v>77</v>
      </c>
      <c r="B79" s="5"/>
      <c r="C79" s="15"/>
      <c r="D79" s="5">
        <v>995744.90899999999</v>
      </c>
      <c r="E79" s="5">
        <v>2384791.0559999999</v>
      </c>
      <c r="F79" s="5">
        <v>2862029.8823573003</v>
      </c>
      <c r="G79" s="5">
        <v>3062649.3110000002</v>
      </c>
      <c r="H79" s="5"/>
      <c r="I79" s="5"/>
      <c r="J79" s="5"/>
      <c r="K79" s="5"/>
      <c r="L79" s="5"/>
      <c r="M79" s="5"/>
      <c r="N79" s="5"/>
      <c r="O79" s="5"/>
    </row>
    <row r="80" spans="1:17" x14ac:dyDescent="0.3">
      <c r="A80" s="5" t="s">
        <v>78</v>
      </c>
      <c r="B80" s="5"/>
      <c r="C80" s="15"/>
      <c r="D80" s="5"/>
      <c r="E80" s="5"/>
      <c r="F80" s="5"/>
      <c r="G80" s="18"/>
      <c r="H80" s="18">
        <v>2900115.2319999998</v>
      </c>
      <c r="I80" s="18">
        <v>1250076.3459999999</v>
      </c>
      <c r="J80" s="18">
        <v>846508.52799999993</v>
      </c>
      <c r="K80" s="18">
        <v>549841.74800000002</v>
      </c>
      <c r="L80" s="18">
        <v>1756524.2860443708</v>
      </c>
      <c r="M80" s="18">
        <v>1569783.4610000001</v>
      </c>
      <c r="N80" s="18">
        <v>1064768.0920000002</v>
      </c>
      <c r="O80" s="18">
        <v>370710.87599999999</v>
      </c>
    </row>
    <row r="81" spans="1:17" x14ac:dyDescent="0.3">
      <c r="A81" s="19" t="s">
        <v>43</v>
      </c>
      <c r="B81" s="19"/>
      <c r="C81" s="1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</row>
    <row r="82" spans="1:17" x14ac:dyDescent="0.3">
      <c r="A82" s="86" t="s">
        <v>135</v>
      </c>
      <c r="B82" s="86"/>
      <c r="C82" s="110" t="s">
        <v>45</v>
      </c>
      <c r="D82" s="97">
        <f>D72-D79</f>
        <v>24410993.502804302</v>
      </c>
      <c r="E82" s="97">
        <f>E72-E79</f>
        <v>23601258.660722472</v>
      </c>
      <c r="F82" s="97">
        <f>F72-F79</f>
        <v>22105587.765834544</v>
      </c>
      <c r="G82" s="97">
        <f>G72-G79</f>
        <v>21507783.819621608</v>
      </c>
      <c r="H82" s="97">
        <f>H72-H74-H80</f>
        <v>20015436.631999999</v>
      </c>
      <c r="I82" s="97">
        <f>I72-I74-I80</f>
        <v>20503701.717835784</v>
      </c>
      <c r="J82" s="97">
        <f>J72-J74-J80</f>
        <v>18896776.928631835</v>
      </c>
      <c r="K82" s="97">
        <f>K72-K74-K80</f>
        <v>16689265.618798796</v>
      </c>
      <c r="L82" s="97">
        <v>12418108.986824302</v>
      </c>
      <c r="M82" s="97">
        <f>M83+M84</f>
        <v>10115973.847012181</v>
      </c>
      <c r="N82" s="97">
        <f>N83+N84</f>
        <v>9757856.3040787391</v>
      </c>
      <c r="O82" s="97">
        <v>8799184.4347899985</v>
      </c>
    </row>
    <row r="83" spans="1:17" x14ac:dyDescent="0.3">
      <c r="A83" s="10" t="s">
        <v>53</v>
      </c>
      <c r="B83" s="10"/>
      <c r="C83" s="15"/>
      <c r="D83" s="5"/>
      <c r="E83" s="5"/>
      <c r="F83" s="5"/>
      <c r="G83" s="4"/>
      <c r="H83" s="5">
        <v>16915948.76144838</v>
      </c>
      <c r="I83" s="5">
        <v>17235708.978269771</v>
      </c>
      <c r="J83" s="5">
        <v>15738107.055700712</v>
      </c>
      <c r="K83" s="5">
        <v>13637850.207528748</v>
      </c>
      <c r="L83" s="5">
        <v>10184027.768551389</v>
      </c>
      <c r="M83" s="5">
        <v>7991206.1118067503</v>
      </c>
      <c r="N83" s="5">
        <v>7790900.5287632905</v>
      </c>
      <c r="O83" s="5">
        <v>6299669.2825996988</v>
      </c>
    </row>
    <row r="84" spans="1:17" x14ac:dyDescent="0.3">
      <c r="A84" s="10" t="s">
        <v>54</v>
      </c>
      <c r="B84" s="10"/>
      <c r="C84" s="15"/>
      <c r="D84" s="5"/>
      <c r="E84" s="5"/>
      <c r="F84" s="5"/>
      <c r="G84" s="4"/>
      <c r="H84" s="5">
        <v>3099487.8705516206</v>
      </c>
      <c r="I84" s="5">
        <v>3267992.7397302296</v>
      </c>
      <c r="J84" s="5">
        <v>3158669.8729311302</v>
      </c>
      <c r="K84" s="5">
        <v>3051415.411270041</v>
      </c>
      <c r="L84" s="5">
        <v>2234081.218272916</v>
      </c>
      <c r="M84" s="5">
        <v>2124767.7352054301</v>
      </c>
      <c r="N84" s="5">
        <v>1966955.7753154491</v>
      </c>
      <c r="O84" s="5">
        <v>1784934.404080499</v>
      </c>
    </row>
    <row r="85" spans="1:17" x14ac:dyDescent="0.3">
      <c r="A85" s="19"/>
      <c r="B85" s="19"/>
      <c r="C85" s="1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</row>
    <row r="86" spans="1:17" x14ac:dyDescent="0.3">
      <c r="A86" s="94" t="s">
        <v>56</v>
      </c>
      <c r="B86" s="94"/>
      <c r="C86" s="1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</row>
    <row r="87" spans="1:17" x14ac:dyDescent="0.3">
      <c r="A87" s="10" t="s">
        <v>141</v>
      </c>
      <c r="B87" s="10"/>
      <c r="C87" s="32" t="s">
        <v>57</v>
      </c>
      <c r="D87" s="5">
        <v>170.6801496425206</v>
      </c>
      <c r="E87" s="5">
        <v>175.86144201493337</v>
      </c>
      <c r="F87" s="5">
        <v>166.12690990012743</v>
      </c>
      <c r="G87" s="5">
        <v>160.53557756299196</v>
      </c>
      <c r="H87" s="5">
        <v>154.37535001932812</v>
      </c>
      <c r="I87" s="5">
        <v>152.74352292984503</v>
      </c>
      <c r="J87" s="5">
        <v>142.85277921215263</v>
      </c>
      <c r="K87" s="5">
        <v>124.54619563515502</v>
      </c>
      <c r="L87" s="5">
        <v>101.06109236253245</v>
      </c>
      <c r="M87" s="5">
        <v>82.69238088364834</v>
      </c>
      <c r="N87" s="5">
        <v>77.179811275846575</v>
      </c>
      <c r="O87" s="5">
        <f>((O72*1000)/((N23+O23)/2))/12</f>
        <v>65.702537055587939</v>
      </c>
      <c r="Q87" s="2"/>
    </row>
    <row r="88" spans="1:17" x14ac:dyDescent="0.3">
      <c r="A88" s="10" t="s">
        <v>79</v>
      </c>
      <c r="B88" s="10"/>
      <c r="C88" s="32" t="s">
        <v>57</v>
      </c>
      <c r="D88" s="5"/>
      <c r="E88" s="5"/>
      <c r="F88" s="5"/>
      <c r="G88" s="4"/>
      <c r="H88" s="5">
        <v>168.82966901233146</v>
      </c>
      <c r="I88" s="5">
        <v>169.18921620103544</v>
      </c>
      <c r="J88" s="5">
        <v>150.43475040474516</v>
      </c>
      <c r="K88" s="5">
        <v>132.84498370470988</v>
      </c>
      <c r="L88" s="5">
        <v>98.158746727775153</v>
      </c>
      <c r="M88" s="5">
        <v>78.846597616418009</v>
      </c>
      <c r="N88" s="5">
        <v>74.372886664438184</v>
      </c>
      <c r="O88" s="5">
        <v>66.204471740996496</v>
      </c>
    </row>
    <row r="89" spans="1:17" x14ac:dyDescent="0.3">
      <c r="A89" s="19" t="s">
        <v>80</v>
      </c>
      <c r="B89" s="19"/>
      <c r="C89" s="15"/>
      <c r="D89" s="5"/>
      <c r="E89" s="5"/>
      <c r="F89" s="5"/>
      <c r="G89" s="4"/>
      <c r="H89" s="4">
        <v>191.25309485832179</v>
      </c>
      <c r="I89" s="4">
        <v>193.77482335815475</v>
      </c>
      <c r="J89" s="4">
        <v>173.49282146862063</v>
      </c>
      <c r="K89" s="4">
        <v>151.53106284829025</v>
      </c>
      <c r="L89" s="4">
        <v>112.93456505031385</v>
      </c>
      <c r="M89" s="4">
        <v>87.872228825464063</v>
      </c>
      <c r="N89" s="4">
        <v>83.992132094922368</v>
      </c>
      <c r="O89" s="4">
        <v>67.236663735844857</v>
      </c>
    </row>
    <row r="90" spans="1:17" x14ac:dyDescent="0.3">
      <c r="A90" s="19" t="s">
        <v>81</v>
      </c>
      <c r="B90" s="19"/>
      <c r="C90" s="15"/>
      <c r="D90" s="5"/>
      <c r="E90" s="5"/>
      <c r="F90" s="5"/>
      <c r="G90" s="4"/>
      <c r="H90" s="4">
        <v>102.95232587973582</v>
      </c>
      <c r="I90" s="4">
        <v>101.3617346483537</v>
      </c>
      <c r="J90" s="4">
        <v>90.503354186841662</v>
      </c>
      <c r="K90" s="4">
        <v>85.643510345400912</v>
      </c>
      <c r="L90" s="4">
        <v>61.487159538871765</v>
      </c>
      <c r="M90" s="4">
        <v>56.875489589695519</v>
      </c>
      <c r="N90" s="4">
        <v>51.163792412029572</v>
      </c>
      <c r="O90" s="4">
        <v>45.516326709189372</v>
      </c>
    </row>
    <row r="91" spans="1:17" x14ac:dyDescent="0.3">
      <c r="A91" s="19"/>
      <c r="B91" s="19"/>
      <c r="C91" s="1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</row>
    <row r="92" spans="1:17" x14ac:dyDescent="0.3">
      <c r="A92" s="92" t="s">
        <v>46</v>
      </c>
      <c r="B92" s="92"/>
      <c r="C92" s="106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</row>
    <row r="93" spans="1:17" x14ac:dyDescent="0.3">
      <c r="A93" s="86" t="s">
        <v>59</v>
      </c>
      <c r="B93" s="86"/>
      <c r="C93" s="110" t="s">
        <v>19</v>
      </c>
      <c r="D93" s="97">
        <f t="shared" ref="D93:K93" si="7">D94+D95</f>
        <v>3857896564.0766773</v>
      </c>
      <c r="E93" s="97">
        <f t="shared" si="7"/>
        <v>10398925144.025473</v>
      </c>
      <c r="F93" s="97">
        <f t="shared" si="7"/>
        <v>24015223913.469517</v>
      </c>
      <c r="G93" s="97">
        <f t="shared" si="7"/>
        <v>44529120391.968567</v>
      </c>
      <c r="H93" s="97">
        <f t="shared" si="7"/>
        <v>78411434347.051758</v>
      </c>
      <c r="I93" s="97">
        <f t="shared" si="7"/>
        <v>127838726204.50749</v>
      </c>
      <c r="J93" s="97">
        <f t="shared" si="7"/>
        <v>203511092479.86792</v>
      </c>
      <c r="K93" s="97">
        <f t="shared" si="7"/>
        <v>324195364648.66443</v>
      </c>
      <c r="L93" s="97">
        <v>432872303945.71411</v>
      </c>
      <c r="M93" s="97">
        <f>M94+M95</f>
        <v>579172319918.53967</v>
      </c>
      <c r="N93" s="97">
        <f>N94+N95</f>
        <v>757392917213.90637</v>
      </c>
      <c r="O93" s="97">
        <v>983386608240.51514</v>
      </c>
      <c r="Q93" s="2"/>
    </row>
    <row r="94" spans="1:17" x14ac:dyDescent="0.3">
      <c r="A94" s="10" t="s">
        <v>82</v>
      </c>
      <c r="B94" s="10"/>
      <c r="C94" s="15"/>
      <c r="D94" s="5">
        <v>3839895543.1386528</v>
      </c>
      <c r="E94" s="5">
        <v>10321807282.12509</v>
      </c>
      <c r="F94" s="5">
        <v>23794317627.469517</v>
      </c>
      <c r="G94" s="5">
        <v>44096450672.937958</v>
      </c>
      <c r="H94" s="5">
        <v>76354160177.772186</v>
      </c>
      <c r="I94" s="5">
        <v>120580688263.70436</v>
      </c>
      <c r="J94" s="5">
        <v>186977341999.38239</v>
      </c>
      <c r="K94" s="5">
        <v>300121933938.6311</v>
      </c>
      <c r="L94" s="5">
        <v>407696280929.53345</v>
      </c>
      <c r="M94" s="5">
        <v>542593895500.43494</v>
      </c>
      <c r="N94" s="5">
        <v>698688090651.11597</v>
      </c>
      <c r="O94" s="5">
        <v>890014663984.30298</v>
      </c>
    </row>
    <row r="95" spans="1:17" x14ac:dyDescent="0.3">
      <c r="A95" s="10" t="s">
        <v>83</v>
      </c>
      <c r="B95" s="10"/>
      <c r="C95" s="15"/>
      <c r="D95" s="5">
        <v>18001020.93802454</v>
      </c>
      <c r="E95" s="5">
        <v>77117861.900383607</v>
      </c>
      <c r="F95" s="5">
        <v>220906286</v>
      </c>
      <c r="G95" s="5">
        <v>432669719.03061247</v>
      </c>
      <c r="H95" s="5">
        <v>2057274169.2795739</v>
      </c>
      <c r="I95" s="5">
        <v>7258037940.803134</v>
      </c>
      <c r="J95" s="5">
        <v>16533750480.485529</v>
      </c>
      <c r="K95" s="5">
        <v>24073430710.033298</v>
      </c>
      <c r="L95" s="5">
        <v>25176023016.180679</v>
      </c>
      <c r="M95" s="5">
        <v>36578424418.104683</v>
      </c>
      <c r="N95" s="5">
        <v>58704826562.790421</v>
      </c>
      <c r="O95" s="5">
        <v>93371944256.212158</v>
      </c>
    </row>
    <row r="96" spans="1:17" x14ac:dyDescent="0.3">
      <c r="A96" s="19"/>
      <c r="B96" s="19"/>
      <c r="C96" s="1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</row>
    <row r="97" spans="1:16" x14ac:dyDescent="0.3">
      <c r="A97" s="86" t="s">
        <v>58</v>
      </c>
      <c r="B97" s="86"/>
      <c r="C97" s="110" t="s">
        <v>19</v>
      </c>
      <c r="D97" s="97">
        <v>706392060.17497206</v>
      </c>
      <c r="E97" s="97">
        <v>2121539454.75</v>
      </c>
      <c r="F97" s="97">
        <v>5112029376.1367207</v>
      </c>
      <c r="G97" s="97">
        <v>7986885601.4087105</v>
      </c>
      <c r="H97" s="97">
        <v>14936128051.035751</v>
      </c>
      <c r="I97" s="97">
        <v>10928188250.218174</v>
      </c>
      <c r="J97" s="97">
        <v>8879353575.5523205</v>
      </c>
      <c r="K97" s="97">
        <v>21359292931.40089</v>
      </c>
      <c r="L97" s="97">
        <v>34760765203.196503</v>
      </c>
      <c r="M97" s="97">
        <v>46340402842.988144</v>
      </c>
      <c r="N97" s="97">
        <v>62253890050.183769</v>
      </c>
      <c r="O97" s="97">
        <v>96320231957.668671</v>
      </c>
    </row>
    <row r="98" spans="1:16" x14ac:dyDescent="0.3">
      <c r="A98" s="19"/>
      <c r="B98" s="19"/>
      <c r="C98" s="1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</row>
    <row r="99" spans="1:16" x14ac:dyDescent="0.3">
      <c r="A99" s="86" t="s">
        <v>60</v>
      </c>
      <c r="B99" s="86"/>
      <c r="C99" s="110" t="s">
        <v>19</v>
      </c>
      <c r="D99" s="97">
        <f t="shared" ref="D99:K99" si="8">D94+D95-D97</f>
        <v>3151504503.9017053</v>
      </c>
      <c r="E99" s="97">
        <f t="shared" si="8"/>
        <v>8277385689.2754726</v>
      </c>
      <c r="F99" s="97">
        <f t="shared" si="8"/>
        <v>18903194537.332794</v>
      </c>
      <c r="G99" s="97">
        <f t="shared" si="8"/>
        <v>36542234790.55986</v>
      </c>
      <c r="H99" s="97">
        <f t="shared" si="8"/>
        <v>63475306296.016006</v>
      </c>
      <c r="I99" s="97">
        <f t="shared" si="8"/>
        <v>116910537954.28932</v>
      </c>
      <c r="J99" s="97">
        <f t="shared" si="8"/>
        <v>194631738904.31561</v>
      </c>
      <c r="K99" s="97">
        <f t="shared" si="8"/>
        <v>302836071717.26355</v>
      </c>
      <c r="L99" s="97">
        <v>398111538742.51758</v>
      </c>
      <c r="M99" s="97">
        <f>M100+M101</f>
        <v>532831917075.55072</v>
      </c>
      <c r="N99" s="97">
        <f>N100+N101</f>
        <v>695139027163.75244</v>
      </c>
      <c r="O99" s="97">
        <v>887066376282.84644</v>
      </c>
    </row>
    <row r="100" spans="1:16" x14ac:dyDescent="0.3">
      <c r="A100" s="10" t="s">
        <v>53</v>
      </c>
      <c r="B100" s="10"/>
      <c r="C100" s="15"/>
      <c r="D100" s="5"/>
      <c r="E100" s="5">
        <v>5556145760.4144802</v>
      </c>
      <c r="F100" s="5">
        <v>13211329866.99296</v>
      </c>
      <c r="G100" s="6">
        <v>25850754777.70171</v>
      </c>
      <c r="H100" s="6">
        <v>43396684066.43914</v>
      </c>
      <c r="I100" s="6">
        <v>80698616644.84845</v>
      </c>
      <c r="J100" s="6">
        <v>138477002292.31598</v>
      </c>
      <c r="K100" s="6">
        <v>217678284777.03778</v>
      </c>
      <c r="L100" s="6">
        <v>295895386886.36353</v>
      </c>
      <c r="M100" s="6">
        <v>403846115773.1543</v>
      </c>
      <c r="N100" s="6">
        <v>517846050695.91449</v>
      </c>
      <c r="O100" s="6">
        <v>651265317393.06592</v>
      </c>
      <c r="P100" s="2"/>
    </row>
    <row r="101" spans="1:16" x14ac:dyDescent="0.3">
      <c r="A101" s="10" t="s">
        <v>54</v>
      </c>
      <c r="B101" s="10"/>
      <c r="C101" s="15"/>
      <c r="D101" s="5"/>
      <c r="E101" s="5">
        <v>2721239928.8609929</v>
      </c>
      <c r="F101" s="5">
        <v>5691864670.3398504</v>
      </c>
      <c r="G101" s="6">
        <v>10691480012.85816</v>
      </c>
      <c r="H101" s="6">
        <v>20078622229.726841</v>
      </c>
      <c r="I101" s="6">
        <v>36211921310.203522</v>
      </c>
      <c r="J101" s="6">
        <v>56154736611.828812</v>
      </c>
      <c r="K101" s="6">
        <v>85157786940.2258</v>
      </c>
      <c r="L101" s="6">
        <v>102216151856.15474</v>
      </c>
      <c r="M101" s="6">
        <v>128985801302.39642</v>
      </c>
      <c r="N101" s="6">
        <v>177292976467.83798</v>
      </c>
      <c r="O101" s="6">
        <v>235801058889.78122</v>
      </c>
    </row>
    <row r="102" spans="1:16" x14ac:dyDescent="0.3">
      <c r="A102" s="19"/>
      <c r="B102" s="19"/>
      <c r="C102" s="1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</row>
    <row r="103" spans="1:16" x14ac:dyDescent="0.3">
      <c r="A103" s="10" t="s">
        <v>84</v>
      </c>
      <c r="B103" s="10"/>
      <c r="C103" s="32" t="s">
        <v>19</v>
      </c>
      <c r="D103" s="5"/>
      <c r="E103" s="5"/>
      <c r="F103" s="5"/>
      <c r="G103" s="20"/>
      <c r="H103" s="5">
        <v>21039762194.995369</v>
      </c>
      <c r="I103" s="5">
        <v>22607207932.044731</v>
      </c>
      <c r="J103" s="5">
        <v>20781988690.307106</v>
      </c>
      <c r="K103" s="5">
        <v>25810941281.280472</v>
      </c>
      <c r="L103" s="5">
        <v>15306673127.372925</v>
      </c>
      <c r="M103" s="5">
        <v>39314506970.068169</v>
      </c>
      <c r="N103" s="5">
        <v>15375539880.017933</v>
      </c>
      <c r="O103" s="5">
        <v>11923306421.680901</v>
      </c>
      <c r="P103" s="2"/>
    </row>
    <row r="104" spans="1:16" x14ac:dyDescent="0.3">
      <c r="A104" s="10" t="s">
        <v>202</v>
      </c>
      <c r="B104" s="10"/>
      <c r="C104" s="27"/>
      <c r="D104" s="5"/>
      <c r="E104" s="5"/>
      <c r="F104" s="5"/>
      <c r="G104" s="20"/>
      <c r="H104" s="5">
        <v>42435544101.170609</v>
      </c>
      <c r="I104" s="5">
        <v>94303330023.007263</v>
      </c>
      <c r="J104" s="5">
        <v>173849750213.83777</v>
      </c>
      <c r="K104" s="5">
        <v>277025130435.98279</v>
      </c>
      <c r="L104" s="5">
        <v>382804865615.14569</v>
      </c>
      <c r="M104" s="5">
        <v>493276941368.88318</v>
      </c>
      <c r="N104" s="5">
        <v>669633773318.7074</v>
      </c>
      <c r="O104" s="5">
        <v>812830579331.06812</v>
      </c>
    </row>
    <row r="105" spans="1:16" x14ac:dyDescent="0.3">
      <c r="A105" s="10" t="s">
        <v>201</v>
      </c>
      <c r="B105" s="10"/>
      <c r="C105" s="27"/>
      <c r="D105" s="5"/>
      <c r="E105" s="5"/>
      <c r="F105" s="5"/>
      <c r="G105" s="20"/>
      <c r="H105" s="5"/>
      <c r="I105" s="5"/>
      <c r="J105" s="5"/>
      <c r="K105" s="5"/>
      <c r="L105" s="5"/>
      <c r="M105" s="5">
        <v>240468736.59961799</v>
      </c>
      <c r="N105" s="5">
        <v>10129713965.026054</v>
      </c>
      <c r="O105" s="5">
        <v>62312490530.097305</v>
      </c>
    </row>
    <row r="106" spans="1:16" x14ac:dyDescent="0.3">
      <c r="A106" s="19"/>
      <c r="B106" s="19"/>
      <c r="C106" s="27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</row>
    <row r="107" spans="1:16" x14ac:dyDescent="0.3">
      <c r="A107" s="10" t="s">
        <v>140</v>
      </c>
      <c r="B107" s="10"/>
      <c r="C107" s="32" t="s">
        <v>19</v>
      </c>
      <c r="D107" s="5"/>
      <c r="E107" s="5"/>
      <c r="F107" s="5"/>
      <c r="G107" s="20"/>
      <c r="H107" s="5">
        <v>59514767502.400002</v>
      </c>
      <c r="I107" s="5">
        <v>109339006458.94749</v>
      </c>
      <c r="J107" s="131">
        <v>178909532627.04761</v>
      </c>
      <c r="K107" s="131">
        <v>266778429548.57739</v>
      </c>
      <c r="L107" s="131">
        <v>353464469841.69568</v>
      </c>
      <c r="M107" s="131">
        <v>483882574890.89777</v>
      </c>
      <c r="N107" s="131">
        <v>638950971838.47449</v>
      </c>
      <c r="O107" s="131">
        <v>844018140473.62964</v>
      </c>
    </row>
    <row r="108" spans="1:16" x14ac:dyDescent="0.3">
      <c r="A108" s="10" t="s">
        <v>85</v>
      </c>
      <c r="B108" s="10"/>
      <c r="C108" s="15"/>
      <c r="D108" s="5"/>
      <c r="E108" s="5"/>
      <c r="F108" s="5"/>
      <c r="G108" s="20"/>
      <c r="H108" s="5">
        <v>3960538792.7659798</v>
      </c>
      <c r="I108" s="5">
        <v>7571531494.9594698</v>
      </c>
      <c r="J108" s="131">
        <v>15722206277.097328</v>
      </c>
      <c r="K108" s="131">
        <v>36057642168.38868</v>
      </c>
      <c r="L108" s="131">
        <v>44647068900.821724</v>
      </c>
      <c r="M108" s="131">
        <v>48949342184.653168</v>
      </c>
      <c r="N108" s="131">
        <v>56188055325.277153</v>
      </c>
      <c r="O108" s="131">
        <v>43048235809.216904</v>
      </c>
    </row>
    <row r="109" spans="1:16" x14ac:dyDescent="0.3">
      <c r="A109" s="10"/>
      <c r="B109" s="10"/>
      <c r="C109" s="15"/>
      <c r="D109" s="5"/>
      <c r="E109" s="5"/>
      <c r="F109" s="5"/>
      <c r="G109" s="20"/>
      <c r="H109" s="5"/>
      <c r="I109" s="5"/>
      <c r="J109" s="5"/>
      <c r="K109" s="5"/>
      <c r="L109" s="5"/>
      <c r="M109" s="5"/>
      <c r="N109" s="5"/>
      <c r="O109" s="5"/>
    </row>
    <row r="110" spans="1:16" x14ac:dyDescent="0.3">
      <c r="A110" s="10" t="s">
        <v>139</v>
      </c>
      <c r="B110" s="10"/>
      <c r="C110" s="32" t="s">
        <v>19</v>
      </c>
      <c r="D110" s="5"/>
      <c r="E110" s="5"/>
      <c r="F110" s="5"/>
      <c r="G110" s="20"/>
      <c r="H110" s="5">
        <v>7129349669.5740795</v>
      </c>
      <c r="I110" s="5">
        <v>8938248690.7434998</v>
      </c>
      <c r="J110" s="5">
        <v>8849791369.4368935</v>
      </c>
      <c r="K110" s="5">
        <v>12604483507.804371</v>
      </c>
      <c r="L110" s="5">
        <v>10604044866.859459</v>
      </c>
      <c r="M110" s="5">
        <v>9537193473.0247974</v>
      </c>
      <c r="N110" s="5">
        <v>11285048154.561649</v>
      </c>
      <c r="O110" s="5">
        <v>10746225690.37763</v>
      </c>
      <c r="P110" s="2"/>
    </row>
    <row r="111" spans="1:16" x14ac:dyDescent="0.3">
      <c r="A111" s="10" t="s">
        <v>138</v>
      </c>
      <c r="B111" s="10"/>
      <c r="C111" s="15"/>
      <c r="D111" s="5"/>
      <c r="E111" s="5"/>
      <c r="F111" s="5"/>
      <c r="G111" s="20"/>
      <c r="H111" s="5">
        <v>56345956626.591904</v>
      </c>
      <c r="I111" s="5">
        <v>107972289263.30844</v>
      </c>
      <c r="J111" s="5">
        <v>185781947534.70801</v>
      </c>
      <c r="K111" s="5">
        <v>290231588209.45947</v>
      </c>
      <c r="L111" s="5">
        <v>387507493875.65771</v>
      </c>
      <c r="M111" s="5">
        <v>523294723602.52588</v>
      </c>
      <c r="N111" s="5">
        <v>683853979009.19055</v>
      </c>
      <c r="O111" s="5">
        <v>876320150592.46899</v>
      </c>
    </row>
    <row r="112" spans="1:16" x14ac:dyDescent="0.3">
      <c r="A112" s="19"/>
      <c r="B112" s="19"/>
      <c r="C112" s="1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7" x14ac:dyDescent="0.3">
      <c r="A113" s="86" t="s">
        <v>136</v>
      </c>
      <c r="B113" s="86"/>
      <c r="C113" s="110" t="s">
        <v>48</v>
      </c>
      <c r="D113" s="111"/>
      <c r="E113" s="112"/>
      <c r="F113" s="112">
        <v>0.30209491127905591</v>
      </c>
      <c r="G113" s="112">
        <v>0.53785788677461932</v>
      </c>
      <c r="H113" s="112">
        <v>0.85595596565749987</v>
      </c>
      <c r="I113" s="112">
        <v>1.3346804736938478</v>
      </c>
      <c r="J113" s="112">
        <v>1.9455505308459178</v>
      </c>
      <c r="K113" s="112">
        <v>2.9604950972910604</v>
      </c>
      <c r="L113" s="112">
        <v>3.7611537152717931</v>
      </c>
      <c r="M113" s="112">
        <v>4.8533554413344149</v>
      </c>
      <c r="N113" s="112">
        <v>6.0968703591484985</v>
      </c>
      <c r="O113" s="112">
        <v>7.484387413822688</v>
      </c>
      <c r="P113" s="125"/>
    </row>
    <row r="114" spans="1:17" x14ac:dyDescent="0.3">
      <c r="A114" s="10" t="s">
        <v>68</v>
      </c>
      <c r="B114" s="10"/>
      <c r="C114" s="15"/>
      <c r="D114" s="5"/>
      <c r="E114" s="24"/>
      <c r="F114" s="38">
        <v>0.25936757408288164</v>
      </c>
      <c r="G114" s="38">
        <v>0.60786776554902</v>
      </c>
      <c r="H114" s="38">
        <v>1.3030663754793157</v>
      </c>
      <c r="I114" s="38">
        <v>2.8451439732700115</v>
      </c>
      <c r="J114" s="38">
        <v>2.7677078232673171</v>
      </c>
      <c r="K114" s="38">
        <v>3.0314043709307001</v>
      </c>
      <c r="L114" s="38">
        <v>3.9924329988915397</v>
      </c>
      <c r="M114" s="38">
        <v>5.2492661195829067</v>
      </c>
      <c r="N114" s="38">
        <v>6.4416678328048302</v>
      </c>
      <c r="O114" s="38">
        <v>7.753434341129493</v>
      </c>
      <c r="P114" s="125"/>
    </row>
    <row r="115" spans="1:17" x14ac:dyDescent="0.3">
      <c r="A115" s="10" t="s">
        <v>145</v>
      </c>
      <c r="B115" s="10"/>
      <c r="C115" s="15"/>
      <c r="D115" s="5"/>
      <c r="E115" s="24"/>
      <c r="F115" s="38">
        <v>0.48911837584947671</v>
      </c>
      <c r="G115" s="38">
        <v>0.42070282875649828</v>
      </c>
      <c r="H115" s="38">
        <v>0.49147622442341432</v>
      </c>
      <c r="I115" s="38">
        <v>0.6113700921025258</v>
      </c>
      <c r="J115" s="38">
        <v>1.12295288082867</v>
      </c>
      <c r="K115" s="38">
        <v>2.7934655789655696</v>
      </c>
      <c r="L115" s="38">
        <v>3.2210094566169514</v>
      </c>
      <c r="M115" s="38">
        <v>3.9262129590247095</v>
      </c>
      <c r="N115" s="38">
        <v>5.2725507115114114</v>
      </c>
      <c r="O115" s="38">
        <v>6.8298186250976807</v>
      </c>
      <c r="P115" s="125"/>
      <c r="Q115" s="125"/>
    </row>
    <row r="116" spans="1:17" x14ac:dyDescent="0.3">
      <c r="A116" s="10"/>
      <c r="B116" s="10"/>
      <c r="C116" s="15"/>
      <c r="D116" s="5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125"/>
    </row>
    <row r="117" spans="1:17" x14ac:dyDescent="0.3">
      <c r="A117" s="10" t="s">
        <v>205</v>
      </c>
      <c r="B117" s="10"/>
      <c r="C117" s="32" t="s">
        <v>48</v>
      </c>
      <c r="D117" s="5"/>
      <c r="E117" s="24"/>
      <c r="F117" s="24"/>
      <c r="G117" s="24"/>
      <c r="H117" s="84"/>
      <c r="I117" s="84"/>
      <c r="J117" s="84"/>
      <c r="K117" s="84"/>
      <c r="L117" s="84"/>
      <c r="M117" s="84">
        <v>0.40980011687468876</v>
      </c>
      <c r="N117" s="84">
        <v>0.15757305637154592</v>
      </c>
      <c r="O117" s="84">
        <v>0.11731904311902724</v>
      </c>
      <c r="P117" s="125"/>
    </row>
    <row r="118" spans="1:17" x14ac:dyDescent="0.3">
      <c r="A118" s="10" t="s">
        <v>204</v>
      </c>
      <c r="B118" s="10"/>
      <c r="C118" s="15"/>
      <c r="D118" s="5"/>
      <c r="E118" s="24"/>
      <c r="F118" s="24"/>
      <c r="G118" s="24"/>
      <c r="H118" s="24"/>
      <c r="I118" s="24"/>
      <c r="J118" s="24"/>
      <c r="K118" s="24"/>
      <c r="L118" s="24"/>
      <c r="M118" s="84">
        <v>5.213510268346127</v>
      </c>
      <c r="N118" s="84">
        <v>6.6531556688086706</v>
      </c>
      <c r="O118" s="84">
        <v>7.4781395621754356</v>
      </c>
      <c r="P118" s="125"/>
    </row>
    <row r="119" spans="1:17" x14ac:dyDescent="0.3">
      <c r="A119" s="10" t="s">
        <v>203</v>
      </c>
      <c r="B119" s="10"/>
      <c r="C119" s="15"/>
      <c r="D119" s="5"/>
      <c r="E119" s="24"/>
      <c r="F119" s="24"/>
      <c r="G119" s="24"/>
      <c r="H119" s="24"/>
      <c r="I119" s="24"/>
      <c r="J119" s="24"/>
      <c r="K119" s="24"/>
      <c r="L119" s="24"/>
      <c r="M119" s="84">
        <v>0.1793766404090901</v>
      </c>
      <c r="N119" s="84">
        <v>1.1088394365038559</v>
      </c>
      <c r="O119" s="84">
        <v>2.4522803098255355</v>
      </c>
      <c r="P119" s="125"/>
    </row>
    <row r="120" spans="1:17" x14ac:dyDescent="0.3">
      <c r="A120" s="10"/>
      <c r="B120" s="10"/>
      <c r="C120" s="15"/>
      <c r="D120" s="5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125"/>
    </row>
    <row r="121" spans="1:17" x14ac:dyDescent="0.3">
      <c r="A121" s="1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7" x14ac:dyDescent="0.3">
      <c r="L122" s="25"/>
      <c r="N122" s="25"/>
      <c r="O122" s="25"/>
    </row>
  </sheetData>
  <mergeCells count="1">
    <mergeCell ref="A37:B37"/>
  </mergeCells>
  <hyperlinks>
    <hyperlink ref="A1" location="Inhoudstafel!A1" display="Naar inhoudstafel" xr:uid="{5F3B28F1-2657-47FD-A1D3-114A5AFEB94F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V48"/>
  <sheetViews>
    <sheetView showGridLines="0" zoomScale="75" zoomScaleNormal="75" workbookViewId="0">
      <pane xSplit="3" topLeftCell="H1" activePane="topRight" state="frozen"/>
      <selection pane="topRight" activeCell="U41" sqref="U41:U43"/>
    </sheetView>
  </sheetViews>
  <sheetFormatPr defaultRowHeight="14.4" x14ac:dyDescent="0.3"/>
  <cols>
    <col min="1" max="1" width="23.109375" customWidth="1"/>
    <col min="2" max="2" width="51.5546875" customWidth="1"/>
    <col min="3" max="3" width="14.33203125" bestFit="1" customWidth="1"/>
    <col min="4" max="5" width="10.44140625" bestFit="1" customWidth="1"/>
    <col min="6" max="6" width="11.6640625" bestFit="1" customWidth="1"/>
    <col min="7" max="20" width="12.5546875" bestFit="1" customWidth="1"/>
    <col min="21" max="21" width="13.6640625" bestFit="1" customWidth="1"/>
  </cols>
  <sheetData>
    <row r="1" spans="1:22" ht="27" customHeight="1" x14ac:dyDescent="0.35">
      <c r="A1" s="83" t="s">
        <v>142</v>
      </c>
      <c r="D1" s="35">
        <v>2007</v>
      </c>
      <c r="E1" s="35">
        <v>2008</v>
      </c>
      <c r="F1" s="35">
        <v>2009</v>
      </c>
      <c r="G1" s="35">
        <v>2010</v>
      </c>
      <c r="H1" s="35">
        <v>2011</v>
      </c>
      <c r="I1" s="35">
        <v>2012</v>
      </c>
      <c r="J1" s="35">
        <v>2013</v>
      </c>
      <c r="K1" s="35">
        <v>2014</v>
      </c>
      <c r="L1" s="35">
        <v>2015</v>
      </c>
      <c r="M1" s="35">
        <v>2016</v>
      </c>
      <c r="N1" s="35" t="s">
        <v>35</v>
      </c>
      <c r="O1" s="35" t="s">
        <v>157</v>
      </c>
      <c r="P1" s="35" t="s">
        <v>172</v>
      </c>
      <c r="Q1" s="35" t="s">
        <v>178</v>
      </c>
      <c r="R1" s="35" t="s">
        <v>184</v>
      </c>
      <c r="S1" s="35" t="s">
        <v>191</v>
      </c>
      <c r="T1" s="35" t="s">
        <v>219</v>
      </c>
    </row>
    <row r="2" spans="1:22" ht="27" customHeight="1" x14ac:dyDescent="0.3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2" x14ac:dyDescent="0.3">
      <c r="A3" s="92" t="s">
        <v>186</v>
      </c>
      <c r="B3" s="90"/>
      <c r="C3" s="91"/>
      <c r="D3" s="92">
        <f>SUM(D4:D6)</f>
        <v>479528</v>
      </c>
      <c r="E3" s="92">
        <f t="shared" ref="E3:T3" si="0">SUM(E4:E6)</f>
        <v>813728</v>
      </c>
      <c r="F3" s="92">
        <f t="shared" si="0"/>
        <v>1291579</v>
      </c>
      <c r="G3" s="92">
        <f t="shared" si="0"/>
        <v>1851944</v>
      </c>
      <c r="H3" s="92">
        <f t="shared" si="0"/>
        <v>2258689.9999999995</v>
      </c>
      <c r="I3" s="92">
        <f t="shared" si="0"/>
        <v>2625173</v>
      </c>
      <c r="J3" s="92">
        <f t="shared" si="0"/>
        <v>2769559.1276441435</v>
      </c>
      <c r="K3" s="92">
        <f t="shared" si="0"/>
        <v>2858256</v>
      </c>
      <c r="L3" s="92">
        <f t="shared" si="0"/>
        <v>2943533</v>
      </c>
      <c r="M3" s="92">
        <f t="shared" si="0"/>
        <v>3058175</v>
      </c>
      <c r="N3" s="92">
        <f t="shared" si="0"/>
        <v>3189776</v>
      </c>
      <c r="O3" s="92">
        <f t="shared" si="0"/>
        <v>3195773.9825969455</v>
      </c>
      <c r="P3" s="92">
        <f t="shared" si="0"/>
        <v>3280008.0002601594</v>
      </c>
      <c r="Q3" s="92">
        <f t="shared" si="0"/>
        <v>3339057.551017222</v>
      </c>
      <c r="R3" s="92">
        <f t="shared" si="0"/>
        <v>3403694.6608061753</v>
      </c>
      <c r="S3" s="92">
        <f t="shared" si="0"/>
        <v>3473104</v>
      </c>
      <c r="T3" s="92">
        <f t="shared" si="0"/>
        <v>3434721</v>
      </c>
    </row>
    <row r="4" spans="1:22" x14ac:dyDescent="0.3">
      <c r="A4" s="10" t="s">
        <v>20</v>
      </c>
      <c r="B4" s="42"/>
      <c r="C4" s="44"/>
      <c r="D4" s="5">
        <v>409665</v>
      </c>
      <c r="E4" s="5">
        <v>618833</v>
      </c>
      <c r="F4" s="5">
        <v>757277</v>
      </c>
      <c r="G4" s="5">
        <v>866163</v>
      </c>
      <c r="H4" s="5">
        <v>917764.85322102555</v>
      </c>
      <c r="I4" s="5">
        <v>996526</v>
      </c>
      <c r="J4" s="5">
        <v>978821.12764414353</v>
      </c>
      <c r="K4" s="5">
        <v>703098</v>
      </c>
      <c r="L4" s="5">
        <v>566157</v>
      </c>
      <c r="M4" s="5">
        <v>560961</v>
      </c>
      <c r="N4" s="5">
        <v>567167</v>
      </c>
      <c r="O4" s="5">
        <v>613850.246095223</v>
      </c>
      <c r="P4" s="5">
        <v>598291.36177619302</v>
      </c>
      <c r="Q4" s="5">
        <v>635380.32158886129</v>
      </c>
      <c r="R4" s="5">
        <v>658586.34233848075</v>
      </c>
      <c r="S4" s="5">
        <v>786975</v>
      </c>
      <c r="T4" s="5">
        <v>806656</v>
      </c>
    </row>
    <row r="5" spans="1:22" x14ac:dyDescent="0.3">
      <c r="A5" s="10" t="s">
        <v>21</v>
      </c>
      <c r="B5" s="42"/>
      <c r="C5" s="44"/>
      <c r="D5" s="5">
        <v>69863</v>
      </c>
      <c r="E5" s="5">
        <v>194895</v>
      </c>
      <c r="F5" s="5">
        <v>520807</v>
      </c>
      <c r="G5" s="5">
        <v>939468</v>
      </c>
      <c r="H5" s="5">
        <v>1262084.146778974</v>
      </c>
      <c r="I5" s="5">
        <v>1519443</v>
      </c>
      <c r="J5" s="5">
        <v>1614520</v>
      </c>
      <c r="K5" s="5">
        <v>1538458</v>
      </c>
      <c r="L5" s="5">
        <v>1640302</v>
      </c>
      <c r="M5" s="5">
        <v>1659756</v>
      </c>
      <c r="N5" s="5">
        <v>1683691</v>
      </c>
      <c r="O5" s="5">
        <v>1702063.6865625645</v>
      </c>
      <c r="P5" s="5">
        <v>1604188.0336328766</v>
      </c>
      <c r="Q5" s="5">
        <v>1586767.2093368431</v>
      </c>
      <c r="R5" s="5">
        <v>1586509.8182174303</v>
      </c>
      <c r="S5" s="5">
        <v>1556869</v>
      </c>
      <c r="T5" s="5">
        <v>1547025</v>
      </c>
    </row>
    <row r="6" spans="1:22" x14ac:dyDescent="0.3">
      <c r="A6" s="10" t="s">
        <v>22</v>
      </c>
      <c r="B6" s="42"/>
      <c r="C6" s="44"/>
      <c r="D6" s="5">
        <v>0</v>
      </c>
      <c r="E6" s="5">
        <v>0</v>
      </c>
      <c r="F6" s="5">
        <v>13495</v>
      </c>
      <c r="G6" s="5">
        <v>46313</v>
      </c>
      <c r="H6" s="5">
        <v>78841</v>
      </c>
      <c r="I6" s="5">
        <v>109204</v>
      </c>
      <c r="J6" s="5">
        <v>176218</v>
      </c>
      <c r="K6" s="5">
        <v>616700</v>
      </c>
      <c r="L6" s="5">
        <v>737074</v>
      </c>
      <c r="M6" s="5">
        <v>837458</v>
      </c>
      <c r="N6" s="5">
        <v>938918</v>
      </c>
      <c r="O6" s="5">
        <v>879860.04993915802</v>
      </c>
      <c r="P6" s="5">
        <v>1077528.6048510899</v>
      </c>
      <c r="Q6" s="5">
        <v>1116910.0200915181</v>
      </c>
      <c r="R6" s="5">
        <v>1158598.5002502641</v>
      </c>
      <c r="S6" s="5">
        <v>1129260</v>
      </c>
      <c r="T6" s="5">
        <v>1081040</v>
      </c>
    </row>
    <row r="7" spans="1:22" x14ac:dyDescent="0.3">
      <c r="A7" s="5"/>
      <c r="B7" s="72"/>
      <c r="C7" s="81"/>
    </row>
    <row r="8" spans="1:22" x14ac:dyDescent="0.3">
      <c r="A8" s="92" t="s">
        <v>147</v>
      </c>
      <c r="B8" s="90"/>
      <c r="C8" s="91"/>
      <c r="D8" s="92">
        <f>SUM(D9:D14)</f>
        <v>409665</v>
      </c>
      <c r="E8" s="92">
        <f t="shared" ref="E8:T8" si="1">SUM(E9:E14)</f>
        <v>618833</v>
      </c>
      <c r="F8" s="92">
        <f t="shared" si="1"/>
        <v>757277</v>
      </c>
      <c r="G8" s="92">
        <f t="shared" si="1"/>
        <v>866163</v>
      </c>
      <c r="H8" s="92">
        <f t="shared" si="1"/>
        <v>917764.85322102555</v>
      </c>
      <c r="I8" s="92">
        <f t="shared" si="1"/>
        <v>996526</v>
      </c>
      <c r="J8" s="92">
        <f t="shared" si="1"/>
        <v>978821.12764414353</v>
      </c>
      <c r="K8" s="92">
        <f t="shared" si="1"/>
        <v>703098</v>
      </c>
      <c r="L8" s="92">
        <f t="shared" si="1"/>
        <v>566157</v>
      </c>
      <c r="M8" s="92">
        <f t="shared" si="1"/>
        <v>560961</v>
      </c>
      <c r="N8" s="92">
        <f t="shared" si="1"/>
        <v>567167</v>
      </c>
      <c r="O8" s="92">
        <f t="shared" si="1"/>
        <v>613850.246095223</v>
      </c>
      <c r="P8" s="92">
        <f t="shared" si="1"/>
        <v>598291.36177619302</v>
      </c>
      <c r="Q8" s="92">
        <f t="shared" si="1"/>
        <v>635380.32158886129</v>
      </c>
      <c r="R8" s="92">
        <f t="shared" si="1"/>
        <v>658586.34233848075</v>
      </c>
      <c r="S8" s="92">
        <f t="shared" si="1"/>
        <v>758800</v>
      </c>
      <c r="T8" s="92">
        <f t="shared" si="1"/>
        <v>806656</v>
      </c>
    </row>
    <row r="9" spans="1:22" x14ac:dyDescent="0.3">
      <c r="A9" s="10" t="s">
        <v>24</v>
      </c>
      <c r="B9" s="42"/>
      <c r="C9" s="44"/>
      <c r="D9" s="5">
        <v>226329</v>
      </c>
      <c r="E9" s="5">
        <v>257458</v>
      </c>
      <c r="F9" s="5">
        <v>269377</v>
      </c>
      <c r="G9" s="5">
        <v>306369</v>
      </c>
      <c r="H9" s="5">
        <v>279586</v>
      </c>
      <c r="I9" s="5">
        <v>225737</v>
      </c>
      <c r="J9" s="5">
        <v>227167.03904266888</v>
      </c>
      <c r="K9" s="5">
        <v>121060</v>
      </c>
      <c r="L9" s="5">
        <v>93573</v>
      </c>
      <c r="M9" s="5">
        <v>68063</v>
      </c>
      <c r="N9" s="5">
        <v>50189</v>
      </c>
      <c r="O9" s="5">
        <v>82930.304345811703</v>
      </c>
      <c r="P9" s="5">
        <v>73397.102589726797</v>
      </c>
      <c r="Q9" s="5">
        <v>71615.919983381798</v>
      </c>
      <c r="R9" s="5">
        <v>58208.381936579797</v>
      </c>
      <c r="S9" s="5">
        <v>47306</v>
      </c>
      <c r="T9" s="5">
        <v>28734</v>
      </c>
    </row>
    <row r="10" spans="1:22" x14ac:dyDescent="0.3">
      <c r="A10" s="10" t="s">
        <v>23</v>
      </c>
      <c r="B10" s="42"/>
      <c r="C10" s="44"/>
      <c r="D10" s="5">
        <v>2123</v>
      </c>
      <c r="E10" s="5">
        <v>7500</v>
      </c>
      <c r="F10" s="5">
        <v>6728</v>
      </c>
      <c r="G10" s="5">
        <v>3892</v>
      </c>
      <c r="H10" s="5">
        <v>2723</v>
      </c>
      <c r="I10" s="5">
        <v>27448</v>
      </c>
      <c r="J10" s="5">
        <v>29147</v>
      </c>
      <c r="K10" s="5">
        <v>33497</v>
      </c>
      <c r="L10" s="5">
        <v>16604</v>
      </c>
      <c r="M10" s="5">
        <v>48427</v>
      </c>
      <c r="N10" s="5">
        <v>34524</v>
      </c>
      <c r="O10" s="5">
        <v>5299.9825969452504</v>
      </c>
      <c r="P10" s="5">
        <v>29455.00026015922</v>
      </c>
      <c r="Q10" s="5">
        <v>72862.551017222533</v>
      </c>
      <c r="R10" s="5">
        <v>111099.66080617496</v>
      </c>
      <c r="S10" s="5">
        <v>228990</v>
      </c>
      <c r="T10" s="5">
        <v>323105</v>
      </c>
      <c r="V10" s="48"/>
    </row>
    <row r="11" spans="1:22" x14ac:dyDescent="0.3">
      <c r="A11" s="10" t="s">
        <v>25</v>
      </c>
      <c r="B11" s="42"/>
      <c r="C11" s="44"/>
      <c r="D11" s="5">
        <v>170527</v>
      </c>
      <c r="E11" s="5">
        <v>330872</v>
      </c>
      <c r="F11" s="5">
        <v>421510</v>
      </c>
      <c r="G11" s="5">
        <v>450183</v>
      </c>
      <c r="H11" s="5">
        <v>480252.85322102549</v>
      </c>
      <c r="I11" s="5">
        <v>539161</v>
      </c>
      <c r="J11" s="5">
        <v>510964.08860147465</v>
      </c>
      <c r="K11" s="5">
        <v>347492</v>
      </c>
      <c r="L11" s="5">
        <v>283670</v>
      </c>
      <c r="M11" s="5">
        <v>265748</v>
      </c>
      <c r="N11" s="5">
        <v>313742</v>
      </c>
      <c r="O11" s="5">
        <v>372753.95915246604</v>
      </c>
      <c r="P11" s="5">
        <v>362590.25892630697</v>
      </c>
      <c r="Q11" s="5">
        <v>391383.85058825696</v>
      </c>
      <c r="R11" s="5">
        <v>403162.29959572601</v>
      </c>
      <c r="S11" s="5">
        <v>408445</v>
      </c>
      <c r="T11" s="5">
        <v>386660</v>
      </c>
    </row>
    <row r="12" spans="1:22" x14ac:dyDescent="0.3">
      <c r="A12" s="10" t="s">
        <v>26</v>
      </c>
      <c r="B12" s="42"/>
      <c r="C12" s="44"/>
      <c r="D12" s="5">
        <v>10686</v>
      </c>
      <c r="E12" s="5">
        <v>23003</v>
      </c>
      <c r="F12" s="5">
        <v>53351</v>
      </c>
      <c r="G12" s="5">
        <v>100593</v>
      </c>
      <c r="H12" s="5">
        <v>144846</v>
      </c>
      <c r="I12" s="5">
        <v>197553</v>
      </c>
      <c r="J12" s="5">
        <v>207600</v>
      </c>
      <c r="K12" s="5">
        <v>198228</v>
      </c>
      <c r="L12" s="5">
        <v>171714</v>
      </c>
      <c r="M12" s="5">
        <v>178372</v>
      </c>
      <c r="N12" s="5">
        <v>168463</v>
      </c>
      <c r="O12" s="5">
        <v>152719</v>
      </c>
      <c r="P12" s="5">
        <v>132653</v>
      </c>
      <c r="Q12" s="5">
        <v>99384</v>
      </c>
      <c r="R12" s="5">
        <v>85983</v>
      </c>
      <c r="S12" s="5">
        <v>73961</v>
      </c>
      <c r="T12" s="5">
        <v>65670</v>
      </c>
    </row>
    <row r="13" spans="1:22" x14ac:dyDescent="0.3">
      <c r="A13" s="10" t="s">
        <v>27</v>
      </c>
      <c r="B13" s="42"/>
      <c r="C13" s="44"/>
      <c r="D13" s="5">
        <v>0</v>
      </c>
      <c r="E13" s="5">
        <v>0</v>
      </c>
      <c r="F13" s="5">
        <v>6311</v>
      </c>
      <c r="G13" s="5">
        <v>5126</v>
      </c>
      <c r="H13" s="5">
        <v>10357</v>
      </c>
      <c r="I13" s="5">
        <v>6623</v>
      </c>
      <c r="J13" s="5">
        <v>3929</v>
      </c>
      <c r="K13" s="5">
        <v>2811</v>
      </c>
      <c r="L13" s="5">
        <v>590</v>
      </c>
      <c r="M13" s="5">
        <v>306</v>
      </c>
      <c r="N13" s="5">
        <v>224</v>
      </c>
      <c r="O13" s="5">
        <v>147</v>
      </c>
      <c r="P13" s="5">
        <v>141</v>
      </c>
      <c r="Q13" s="5">
        <v>76</v>
      </c>
      <c r="R13" s="5">
        <v>66</v>
      </c>
      <c r="S13" s="5">
        <v>49</v>
      </c>
      <c r="T13" s="5">
        <v>2175</v>
      </c>
    </row>
    <row r="14" spans="1:22" x14ac:dyDescent="0.3">
      <c r="A14" s="10" t="s">
        <v>28</v>
      </c>
      <c r="B14" s="42"/>
      <c r="C14" s="44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</v>
      </c>
      <c r="J14" s="5">
        <v>14</v>
      </c>
      <c r="K14" s="5">
        <v>10</v>
      </c>
      <c r="L14" s="5">
        <v>6</v>
      </c>
      <c r="M14" s="5">
        <v>45</v>
      </c>
      <c r="N14" s="5">
        <v>25</v>
      </c>
      <c r="O14" s="5">
        <v>0</v>
      </c>
      <c r="P14" s="5">
        <v>55</v>
      </c>
      <c r="Q14" s="5">
        <v>58</v>
      </c>
      <c r="R14" s="5">
        <v>67</v>
      </c>
      <c r="S14" s="5">
        <v>49</v>
      </c>
      <c r="T14" s="5">
        <v>312</v>
      </c>
    </row>
    <row r="15" spans="1:22" x14ac:dyDescent="0.3">
      <c r="B15" s="78"/>
      <c r="C15" s="79"/>
    </row>
    <row r="16" spans="1:22" x14ac:dyDescent="0.3">
      <c r="A16" s="92" t="s">
        <v>146</v>
      </c>
      <c r="B16" s="90"/>
      <c r="C16" s="91"/>
      <c r="D16" s="92">
        <f>SUM(D17:D20)</f>
        <v>69863</v>
      </c>
      <c r="E16" s="92">
        <f t="shared" ref="E16:T16" si="2">SUM(E17:E20)</f>
        <v>194895</v>
      </c>
      <c r="F16" s="92">
        <f t="shared" si="2"/>
        <v>520807</v>
      </c>
      <c r="G16" s="92">
        <f t="shared" si="2"/>
        <v>939468</v>
      </c>
      <c r="H16" s="92">
        <f t="shared" si="2"/>
        <v>1262084.146778974</v>
      </c>
      <c r="I16" s="92">
        <f t="shared" si="2"/>
        <v>1519443</v>
      </c>
      <c r="J16" s="92">
        <f t="shared" si="2"/>
        <v>1614520</v>
      </c>
      <c r="K16" s="92">
        <f t="shared" si="2"/>
        <v>1538458</v>
      </c>
      <c r="L16" s="92">
        <f t="shared" si="2"/>
        <v>1640302</v>
      </c>
      <c r="M16" s="92">
        <f t="shared" si="2"/>
        <v>1659756</v>
      </c>
      <c r="N16" s="92">
        <f t="shared" si="2"/>
        <v>1683691</v>
      </c>
      <c r="O16" s="92">
        <f t="shared" si="2"/>
        <v>1702063.6865625645</v>
      </c>
      <c r="P16" s="92">
        <f t="shared" si="2"/>
        <v>1604188.0336328766</v>
      </c>
      <c r="Q16" s="92">
        <f t="shared" si="2"/>
        <v>1586767.2093368431</v>
      </c>
      <c r="R16" s="92">
        <f t="shared" si="2"/>
        <v>1586509.8182174303</v>
      </c>
      <c r="S16" s="92">
        <f t="shared" si="2"/>
        <v>1584235</v>
      </c>
      <c r="T16" s="92">
        <f t="shared" si="2"/>
        <v>1547025</v>
      </c>
    </row>
    <row r="17" spans="1:22" x14ac:dyDescent="0.3">
      <c r="A17" s="10" t="s">
        <v>29</v>
      </c>
      <c r="B17" s="42"/>
      <c r="C17" s="44"/>
      <c r="D17" s="5">
        <v>64601</v>
      </c>
      <c r="E17" s="5">
        <v>191221</v>
      </c>
      <c r="F17" s="5">
        <v>515536</v>
      </c>
      <c r="G17" s="5">
        <v>915474</v>
      </c>
      <c r="H17" s="5">
        <v>1225410.146778974</v>
      </c>
      <c r="I17" s="5">
        <v>1472343</v>
      </c>
      <c r="J17" s="5">
        <v>1546655</v>
      </c>
      <c r="K17" s="5">
        <v>1282082</v>
      </c>
      <c r="L17" s="5">
        <v>1331916</v>
      </c>
      <c r="M17" s="5">
        <v>1303108</v>
      </c>
      <c r="N17" s="5">
        <v>1311843</v>
      </c>
      <c r="O17" s="5">
        <v>1402797.9500608421</v>
      </c>
      <c r="P17" s="5">
        <v>1204691.3951489101</v>
      </c>
      <c r="Q17" s="5">
        <v>1052747.9799084819</v>
      </c>
      <c r="R17" s="5">
        <v>851539.49974973593</v>
      </c>
      <c r="S17" s="5">
        <v>730350</v>
      </c>
      <c r="T17" s="5">
        <v>635037</v>
      </c>
    </row>
    <row r="18" spans="1:22" x14ac:dyDescent="0.3">
      <c r="A18" s="10" t="s">
        <v>30</v>
      </c>
      <c r="B18" s="42"/>
      <c r="C18" s="44"/>
      <c r="D18" s="5">
        <v>0</v>
      </c>
      <c r="E18" s="5">
        <v>0</v>
      </c>
      <c r="F18" s="5">
        <v>2190</v>
      </c>
      <c r="G18" s="5">
        <v>21540</v>
      </c>
      <c r="H18" s="5">
        <v>34496</v>
      </c>
      <c r="I18" s="5">
        <v>45662</v>
      </c>
      <c r="J18" s="5">
        <v>56041</v>
      </c>
      <c r="K18" s="5">
        <v>178032</v>
      </c>
      <c r="L18" s="5">
        <v>205107</v>
      </c>
      <c r="M18" s="5">
        <v>261218</v>
      </c>
      <c r="N18" s="5">
        <v>290473</v>
      </c>
      <c r="O18" s="5">
        <v>264333.04084753408</v>
      </c>
      <c r="P18" s="5">
        <v>364768.74107369303</v>
      </c>
      <c r="Q18" s="5">
        <v>501597.14941174304</v>
      </c>
      <c r="R18" s="5">
        <v>706017.70040427404</v>
      </c>
      <c r="S18" s="5">
        <v>826848</v>
      </c>
      <c r="T18" s="5">
        <v>890409</v>
      </c>
    </row>
    <row r="19" spans="1:22" x14ac:dyDescent="0.3">
      <c r="A19" s="10" t="s">
        <v>31</v>
      </c>
      <c r="B19" s="42"/>
      <c r="C19" s="44"/>
      <c r="D19" s="5">
        <v>5262</v>
      </c>
      <c r="E19" s="5">
        <v>3674</v>
      </c>
      <c r="F19" s="5">
        <v>3081</v>
      </c>
      <c r="G19" s="5">
        <v>2454</v>
      </c>
      <c r="H19" s="5">
        <v>2178</v>
      </c>
      <c r="I19" s="5">
        <v>1435</v>
      </c>
      <c r="J19" s="5">
        <v>11806</v>
      </c>
      <c r="K19" s="5">
        <v>70350</v>
      </c>
      <c r="L19" s="5">
        <v>81034</v>
      </c>
      <c r="M19" s="5">
        <v>83387</v>
      </c>
      <c r="N19" s="5">
        <v>68100</v>
      </c>
      <c r="O19" s="5">
        <v>20429.695654188301</v>
      </c>
      <c r="P19" s="5">
        <v>19240.897410273301</v>
      </c>
      <c r="Q19" s="5">
        <v>18383.080016618202</v>
      </c>
      <c r="R19" s="5">
        <v>17268.618063420199</v>
      </c>
      <c r="S19" s="5">
        <v>15147</v>
      </c>
      <c r="T19" s="5">
        <v>13467</v>
      </c>
    </row>
    <row r="20" spans="1:22" x14ac:dyDescent="0.3">
      <c r="A20" s="10" t="s">
        <v>32</v>
      </c>
      <c r="B20" s="42"/>
      <c r="C20" s="44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3</v>
      </c>
      <c r="J20" s="5">
        <v>18</v>
      </c>
      <c r="K20" s="5">
        <v>7994</v>
      </c>
      <c r="L20" s="5">
        <v>22245</v>
      </c>
      <c r="M20" s="5">
        <v>12043</v>
      </c>
      <c r="N20" s="5">
        <v>13275</v>
      </c>
      <c r="O20" s="5">
        <v>14503</v>
      </c>
      <c r="P20" s="5">
        <v>15487</v>
      </c>
      <c r="Q20" s="5">
        <v>14039</v>
      </c>
      <c r="R20" s="5">
        <v>11684</v>
      </c>
      <c r="S20" s="5">
        <v>11890</v>
      </c>
      <c r="T20" s="5">
        <v>8112</v>
      </c>
    </row>
    <row r="21" spans="1:22" x14ac:dyDescent="0.3">
      <c r="B21" s="78"/>
      <c r="C21" s="79"/>
    </row>
    <row r="22" spans="1:22" x14ac:dyDescent="0.3">
      <c r="A22" s="92" t="s">
        <v>212</v>
      </c>
      <c r="B22" s="90"/>
      <c r="C22" s="91"/>
      <c r="D22" s="92">
        <f>D10+D13+D14+D18+D19+D20+D6</f>
        <v>7385</v>
      </c>
      <c r="E22" s="92">
        <f t="shared" ref="E22:R22" si="3">E10+E13+E14+E18+E19+E20+E6</f>
        <v>11174</v>
      </c>
      <c r="F22" s="92">
        <f t="shared" si="3"/>
        <v>31805</v>
      </c>
      <c r="G22" s="92">
        <f t="shared" si="3"/>
        <v>79325</v>
      </c>
      <c r="H22" s="92">
        <f t="shared" si="3"/>
        <v>128595</v>
      </c>
      <c r="I22" s="92">
        <f t="shared" si="3"/>
        <v>190379</v>
      </c>
      <c r="J22" s="92">
        <f t="shared" si="3"/>
        <v>277173</v>
      </c>
      <c r="K22" s="92">
        <f t="shared" si="3"/>
        <v>909394</v>
      </c>
      <c r="L22" s="92">
        <f t="shared" si="3"/>
        <v>1062660</v>
      </c>
      <c r="M22" s="92">
        <f t="shared" si="3"/>
        <v>1242884</v>
      </c>
      <c r="N22" s="92">
        <f t="shared" si="3"/>
        <v>1345539</v>
      </c>
      <c r="O22" s="92">
        <f t="shared" si="3"/>
        <v>1184572.7690378255</v>
      </c>
      <c r="P22" s="92">
        <f t="shared" si="3"/>
        <v>1506676.2435952155</v>
      </c>
      <c r="Q22" s="92">
        <f t="shared" si="3"/>
        <v>1723925.8005371019</v>
      </c>
      <c r="R22" s="92">
        <f t="shared" si="3"/>
        <v>2004801.4795241333</v>
      </c>
      <c r="S22" s="92">
        <v>2212731</v>
      </c>
      <c r="T22" s="92">
        <v>2318620</v>
      </c>
    </row>
    <row r="23" spans="1:22" x14ac:dyDescent="0.3">
      <c r="A23" s="10"/>
      <c r="B23" s="42"/>
      <c r="C23" s="4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2" x14ac:dyDescent="0.3">
      <c r="A24" s="92" t="s">
        <v>148</v>
      </c>
      <c r="B24" s="90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  <row r="25" spans="1:22" x14ac:dyDescent="0.3">
      <c r="A25" s="94" t="s">
        <v>187</v>
      </c>
      <c r="B25" s="113"/>
      <c r="C25" s="110"/>
      <c r="D25" s="86"/>
      <c r="E25" s="86"/>
      <c r="F25" s="86"/>
      <c r="G25" s="86">
        <f>G26+G27</f>
        <v>2622603</v>
      </c>
      <c r="H25" s="86">
        <f t="shared" ref="H25:N25" si="4">H26+H27</f>
        <v>2923209.9999999995</v>
      </c>
      <c r="I25" s="86">
        <f t="shared" si="4"/>
        <v>3080359.5</v>
      </c>
      <c r="J25" s="86">
        <f t="shared" si="4"/>
        <v>3137331.1276441435</v>
      </c>
      <c r="K25" s="86">
        <f t="shared" si="4"/>
        <v>3224763</v>
      </c>
      <c r="L25" s="86">
        <f t="shared" si="4"/>
        <v>3305432</v>
      </c>
      <c r="M25" s="86">
        <f t="shared" si="4"/>
        <v>3411691</v>
      </c>
      <c r="N25" s="86">
        <f t="shared" si="4"/>
        <v>3368880</v>
      </c>
      <c r="O25" s="86">
        <v>3674612.9825969455</v>
      </c>
      <c r="P25" s="86">
        <v>3820646.0000000005</v>
      </c>
      <c r="Q25" s="86">
        <v>3965033</v>
      </c>
      <c r="R25" s="86">
        <f>R26+R27</f>
        <v>4057946</v>
      </c>
      <c r="S25" s="86">
        <v>4154372</v>
      </c>
      <c r="T25" s="86">
        <v>4186426</v>
      </c>
    </row>
    <row r="26" spans="1:22" x14ac:dyDescent="0.3">
      <c r="A26" s="21" t="s">
        <v>124</v>
      </c>
      <c r="B26" s="41"/>
      <c r="C26" s="32"/>
      <c r="D26" s="5"/>
      <c r="E26" s="5"/>
      <c r="F26" s="5"/>
      <c r="G26" s="5">
        <v>876378</v>
      </c>
      <c r="H26" s="5">
        <v>819723</v>
      </c>
      <c r="I26" s="5">
        <v>659369.5</v>
      </c>
      <c r="J26" s="5">
        <v>579333</v>
      </c>
      <c r="K26" s="5">
        <v>575550</v>
      </c>
      <c r="L26" s="5">
        <v>556454</v>
      </c>
      <c r="M26" s="5">
        <v>544282</v>
      </c>
      <c r="N26" s="5">
        <v>361091</v>
      </c>
      <c r="O26" s="5">
        <v>646208</v>
      </c>
      <c r="P26" s="5">
        <v>688973.99973984098</v>
      </c>
      <c r="Q26" s="5">
        <v>739532.44898277696</v>
      </c>
      <c r="R26" s="5">
        <v>752051.33919382503</v>
      </c>
      <c r="S26" s="5">
        <v>768026</v>
      </c>
      <c r="T26" s="5">
        <v>827974</v>
      </c>
      <c r="U26" s="2"/>
      <c r="V26" s="2"/>
    </row>
    <row r="27" spans="1:22" x14ac:dyDescent="0.3">
      <c r="A27" s="21" t="s">
        <v>125</v>
      </c>
      <c r="B27" s="41"/>
      <c r="C27" s="32"/>
      <c r="D27" s="5"/>
      <c r="E27" s="5"/>
      <c r="F27" s="5"/>
      <c r="G27" s="5">
        <v>1746225</v>
      </c>
      <c r="H27" s="5">
        <v>2103486.9999999995</v>
      </c>
      <c r="I27" s="5">
        <v>2420990</v>
      </c>
      <c r="J27" s="5">
        <v>2557998.1276441435</v>
      </c>
      <c r="K27" s="5">
        <v>2649213</v>
      </c>
      <c r="L27" s="5">
        <v>2748978</v>
      </c>
      <c r="M27" s="5">
        <v>2867409</v>
      </c>
      <c r="N27" s="5">
        <v>3007789</v>
      </c>
      <c r="O27" s="5">
        <v>3028404.9825969455</v>
      </c>
      <c r="P27" s="5">
        <v>3131672.0002601594</v>
      </c>
      <c r="Q27" s="5">
        <v>3225500.5510172229</v>
      </c>
      <c r="R27" s="5">
        <v>3305894.6608061749</v>
      </c>
      <c r="S27" s="5">
        <v>3386346</v>
      </c>
      <c r="T27" s="5">
        <v>3358452</v>
      </c>
    </row>
    <row r="28" spans="1:22" x14ac:dyDescent="0.3">
      <c r="A28" s="94" t="s">
        <v>126</v>
      </c>
      <c r="B28" s="113"/>
      <c r="C28" s="110"/>
      <c r="D28" s="86"/>
      <c r="E28" s="86"/>
      <c r="F28" s="86"/>
      <c r="G28" s="86">
        <f>G29+G30</f>
        <v>3780912</v>
      </c>
      <c r="H28" s="86">
        <f t="shared" ref="H28:N28" si="5">H29+H30</f>
        <v>3956024.9999999995</v>
      </c>
      <c r="I28" s="86">
        <f t="shared" si="5"/>
        <v>4006758</v>
      </c>
      <c r="J28" s="86">
        <f t="shared" si="5"/>
        <v>3940766.0886014747</v>
      </c>
      <c r="K28" s="86">
        <f t="shared" si="5"/>
        <v>3948525</v>
      </c>
      <c r="L28" s="86">
        <f t="shared" si="5"/>
        <v>3947536</v>
      </c>
      <c r="M28" s="86">
        <f t="shared" si="5"/>
        <v>4238823</v>
      </c>
      <c r="N28" s="86">
        <f t="shared" si="5"/>
        <v>4298955</v>
      </c>
      <c r="O28" s="86">
        <v>4075167.0000000005</v>
      </c>
      <c r="P28" s="86">
        <v>4061354</v>
      </c>
      <c r="Q28" s="86">
        <v>3996380</v>
      </c>
      <c r="R28" s="86">
        <f>R29+R30</f>
        <v>3974676</v>
      </c>
      <c r="S28" s="86">
        <v>3826893</v>
      </c>
      <c r="T28" s="86">
        <v>3642988</v>
      </c>
    </row>
    <row r="29" spans="1:22" x14ac:dyDescent="0.3">
      <c r="A29" s="21" t="s">
        <v>124</v>
      </c>
      <c r="B29" s="41"/>
      <c r="C29" s="32"/>
      <c r="D29" s="5"/>
      <c r="E29" s="5"/>
      <c r="F29" s="5"/>
      <c r="G29" s="5">
        <v>2246809</v>
      </c>
      <c r="H29" s="5">
        <v>1992179</v>
      </c>
      <c r="I29" s="5">
        <v>1642828</v>
      </c>
      <c r="J29" s="5">
        <v>1443256</v>
      </c>
      <c r="K29" s="5">
        <v>1317987</v>
      </c>
      <c r="L29" s="5">
        <v>1195804</v>
      </c>
      <c r="M29" s="5">
        <v>1380831</v>
      </c>
      <c r="N29" s="5">
        <v>1262216</v>
      </c>
      <c r="O29" s="5">
        <v>988200</v>
      </c>
      <c r="P29" s="5">
        <v>903580</v>
      </c>
      <c r="Q29" s="5">
        <v>820260</v>
      </c>
      <c r="R29" s="5">
        <v>757624</v>
      </c>
      <c r="S29" s="5">
        <v>646090</v>
      </c>
      <c r="T29" s="5">
        <v>575748</v>
      </c>
    </row>
    <row r="30" spans="1:22" x14ac:dyDescent="0.3">
      <c r="A30" s="21" t="s">
        <v>125</v>
      </c>
      <c r="B30" s="41"/>
      <c r="C30" s="32"/>
      <c r="D30" s="5"/>
      <c r="E30" s="5"/>
      <c r="F30" s="5"/>
      <c r="G30" s="5">
        <v>1534103</v>
      </c>
      <c r="H30" s="5">
        <v>1963845.9999999995</v>
      </c>
      <c r="I30" s="5">
        <v>2363930</v>
      </c>
      <c r="J30" s="5">
        <v>2497510.0886014747</v>
      </c>
      <c r="K30" s="5">
        <v>2630538</v>
      </c>
      <c r="L30" s="5">
        <v>2751732</v>
      </c>
      <c r="M30" s="5">
        <v>2857992</v>
      </c>
      <c r="N30" s="5">
        <v>3036739</v>
      </c>
      <c r="O30" s="5">
        <v>3086967.0000000005</v>
      </c>
      <c r="P30" s="5">
        <v>3157774</v>
      </c>
      <c r="Q30" s="5">
        <v>3176120</v>
      </c>
      <c r="R30" s="5">
        <v>3217052</v>
      </c>
      <c r="S30" s="5">
        <v>3180803</v>
      </c>
      <c r="T30" s="5">
        <v>3067240</v>
      </c>
    </row>
    <row r="31" spans="1:22" x14ac:dyDescent="0.3">
      <c r="A31" s="94" t="s">
        <v>127</v>
      </c>
      <c r="B31" s="113"/>
      <c r="C31" s="110"/>
      <c r="D31" s="86"/>
      <c r="E31" s="86"/>
      <c r="F31" s="86"/>
      <c r="G31" s="86">
        <f t="shared" ref="G31:N31" si="6">G32+G33</f>
        <v>2397474</v>
      </c>
      <c r="H31" s="86">
        <f t="shared" si="6"/>
        <v>2953338.1467789738</v>
      </c>
      <c r="I31" s="86">
        <f t="shared" si="6"/>
        <v>2981722</v>
      </c>
      <c r="J31" s="86">
        <f t="shared" si="6"/>
        <v>3030970.0390426689</v>
      </c>
      <c r="K31" s="86">
        <f t="shared" si="6"/>
        <v>3063374.44</v>
      </c>
      <c r="L31" s="86">
        <f t="shared" si="6"/>
        <v>3098318.2800000003</v>
      </c>
      <c r="M31" s="86">
        <f t="shared" si="6"/>
        <v>3029358</v>
      </c>
      <c r="N31" s="86">
        <f t="shared" si="6"/>
        <v>2966729</v>
      </c>
      <c r="O31" s="86">
        <v>2957939</v>
      </c>
      <c r="P31" s="86">
        <v>2855343</v>
      </c>
      <c r="Q31" s="86">
        <v>2666189</v>
      </c>
      <c r="R31" s="86">
        <f>R32+R33</f>
        <v>2428655</v>
      </c>
      <c r="S31" s="86">
        <v>2221687</v>
      </c>
      <c r="T31" s="86">
        <v>2015743</v>
      </c>
    </row>
    <row r="32" spans="1:22" x14ac:dyDescent="0.3">
      <c r="A32" s="21" t="s">
        <v>124</v>
      </c>
      <c r="B32" s="41"/>
      <c r="C32" s="32"/>
      <c r="D32" s="5"/>
      <c r="E32" s="5"/>
      <c r="F32" s="5"/>
      <c r="G32" s="5">
        <v>1021145</v>
      </c>
      <c r="H32" s="5">
        <v>1212120</v>
      </c>
      <c r="I32" s="5">
        <v>968824</v>
      </c>
      <c r="J32" s="5">
        <v>857577</v>
      </c>
      <c r="K32" s="5">
        <v>764149.44</v>
      </c>
      <c r="L32" s="5">
        <v>660172.28</v>
      </c>
      <c r="M32" s="5">
        <v>546621</v>
      </c>
      <c r="N32" s="5">
        <v>415717</v>
      </c>
      <c r="O32" s="5">
        <v>404552</v>
      </c>
      <c r="P32" s="5">
        <v>332204</v>
      </c>
      <c r="Q32" s="5">
        <v>293033</v>
      </c>
      <c r="R32" s="5">
        <v>245307</v>
      </c>
      <c r="S32" s="5">
        <v>213724</v>
      </c>
      <c r="T32" s="5">
        <v>181508</v>
      </c>
    </row>
    <row r="33" spans="1:21" x14ac:dyDescent="0.3">
      <c r="A33" s="21" t="s">
        <v>125</v>
      </c>
      <c r="B33" s="41"/>
      <c r="C33" s="32"/>
      <c r="D33" s="5"/>
      <c r="E33" s="5"/>
      <c r="F33" s="5"/>
      <c r="G33" s="5">
        <v>1376329</v>
      </c>
      <c r="H33" s="5">
        <v>1741218.146778974</v>
      </c>
      <c r="I33" s="5">
        <v>2012898</v>
      </c>
      <c r="J33" s="5">
        <v>2173393.0390426689</v>
      </c>
      <c r="K33" s="5">
        <v>2299225</v>
      </c>
      <c r="L33" s="5">
        <v>2438146</v>
      </c>
      <c r="M33" s="5">
        <v>2482737</v>
      </c>
      <c r="N33" s="5">
        <v>2551012</v>
      </c>
      <c r="O33" s="5">
        <v>2553387</v>
      </c>
      <c r="P33" s="5">
        <v>2523139</v>
      </c>
      <c r="Q33" s="5">
        <v>2373156</v>
      </c>
      <c r="R33" s="5">
        <v>2183348</v>
      </c>
      <c r="S33" s="5">
        <v>2007963</v>
      </c>
      <c r="T33" s="5">
        <v>1834235</v>
      </c>
    </row>
    <row r="34" spans="1:21" x14ac:dyDescent="0.3">
      <c r="B34" s="78"/>
      <c r="C34" s="79"/>
    </row>
    <row r="35" spans="1:21" x14ac:dyDescent="0.3">
      <c r="A35" s="92" t="s">
        <v>137</v>
      </c>
      <c r="B35" s="90"/>
      <c r="C35" s="91" t="s">
        <v>45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>
        <f>SUM(N36:N38)</f>
        <v>2592617.2713456759</v>
      </c>
      <c r="O35" s="92">
        <v>2654003.6993577844</v>
      </c>
      <c r="P35" s="92">
        <v>2746681.1341095511</v>
      </c>
      <c r="Q35" s="92">
        <v>2865337.3322532373</v>
      </c>
      <c r="R35" s="92">
        <f>SUM(R36:R38)</f>
        <v>2893242.2034889311</v>
      </c>
      <c r="S35" s="92">
        <f>SUM(S36:S38)</f>
        <v>3020667.6394814285</v>
      </c>
      <c r="T35" s="92">
        <v>3163722.3265409349</v>
      </c>
    </row>
    <row r="36" spans="1:21" x14ac:dyDescent="0.3">
      <c r="A36" s="10" t="s">
        <v>20</v>
      </c>
      <c r="B36" s="42"/>
      <c r="C36" s="44"/>
      <c r="D36" s="5"/>
      <c r="E36" s="5"/>
      <c r="F36" s="5"/>
      <c r="G36" s="5"/>
      <c r="H36" s="5"/>
      <c r="I36" s="5"/>
      <c r="J36" s="5"/>
      <c r="K36" s="5"/>
      <c r="L36" s="5"/>
      <c r="M36" s="5"/>
      <c r="N36" s="5">
        <v>305274.5755786075</v>
      </c>
      <c r="O36" s="5">
        <v>350897.85606080841</v>
      </c>
      <c r="P36" s="5">
        <v>346155.68137177266</v>
      </c>
      <c r="Q36" s="5">
        <v>369033.96873076557</v>
      </c>
      <c r="R36" s="5">
        <v>383022.27331233723</v>
      </c>
      <c r="S36" s="5">
        <v>459003.80516552553</v>
      </c>
      <c r="T36" s="5">
        <v>519295.4877133746</v>
      </c>
      <c r="U36" s="48"/>
    </row>
    <row r="37" spans="1:21" x14ac:dyDescent="0.3">
      <c r="A37" s="10" t="s">
        <v>21</v>
      </c>
      <c r="B37" s="42"/>
      <c r="C37" s="44"/>
      <c r="D37" s="5"/>
      <c r="E37" s="5"/>
      <c r="F37" s="5"/>
      <c r="G37" s="5"/>
      <c r="H37" s="5"/>
      <c r="I37" s="5"/>
      <c r="J37" s="5"/>
      <c r="K37" s="5"/>
      <c r="L37" s="5"/>
      <c r="M37" s="5"/>
      <c r="N37" s="5">
        <v>1404833.5150259477</v>
      </c>
      <c r="O37" s="5">
        <v>1348750.7792857061</v>
      </c>
      <c r="P37" s="5">
        <v>1239524.1189868234</v>
      </c>
      <c r="Q37" s="5">
        <v>1198333.3889199835</v>
      </c>
      <c r="R37" s="5">
        <v>1193779.6016690903</v>
      </c>
      <c r="S37" s="5">
        <v>1264968.9573017673</v>
      </c>
      <c r="T37" s="5">
        <v>1338872.859646315</v>
      </c>
      <c r="U37" s="48"/>
    </row>
    <row r="38" spans="1:21" x14ac:dyDescent="0.3">
      <c r="A38" s="10" t="s">
        <v>22</v>
      </c>
      <c r="B38" s="42"/>
      <c r="C38" s="44"/>
      <c r="D38" s="5"/>
      <c r="E38" s="5"/>
      <c r="F38" s="5"/>
      <c r="G38" s="5"/>
      <c r="H38" s="5"/>
      <c r="I38" s="5"/>
      <c r="J38" s="5"/>
      <c r="K38" s="5"/>
      <c r="L38" s="5"/>
      <c r="M38" s="5"/>
      <c r="N38" s="5">
        <v>882509.18074112071</v>
      </c>
      <c r="O38" s="5">
        <v>954355.06401126948</v>
      </c>
      <c r="P38" s="5">
        <v>1161001.3337509548</v>
      </c>
      <c r="Q38" s="5">
        <v>1297969.9746024879</v>
      </c>
      <c r="R38" s="5">
        <v>1316440.3285075037</v>
      </c>
      <c r="S38" s="5">
        <v>1296694.8770141357</v>
      </c>
      <c r="T38" s="5">
        <v>1305553.9791812452</v>
      </c>
      <c r="U38" s="48"/>
    </row>
    <row r="39" spans="1:21" x14ac:dyDescent="0.3">
      <c r="B39" s="78"/>
      <c r="C39" s="79"/>
    </row>
    <row r="40" spans="1:21" x14ac:dyDescent="0.3">
      <c r="A40" s="92" t="s">
        <v>149</v>
      </c>
      <c r="B40" s="90"/>
      <c r="C40" s="91" t="s">
        <v>49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</row>
    <row r="41" spans="1:21" x14ac:dyDescent="0.3">
      <c r="A41" s="10" t="s">
        <v>20</v>
      </c>
      <c r="B41" s="42"/>
      <c r="C41" s="44"/>
      <c r="D41" s="5"/>
      <c r="E41" s="5"/>
      <c r="F41" s="5"/>
      <c r="G41" s="5"/>
      <c r="H41" s="5"/>
      <c r="I41" s="5"/>
      <c r="J41" s="5"/>
      <c r="K41" s="5"/>
      <c r="L41" s="5"/>
      <c r="M41" s="5"/>
      <c r="N41" s="24">
        <f t="shared" ref="N41:T43" si="7">(N36*1000)/((M4+N4)/2)/12</f>
        <v>45.100463714904613</v>
      </c>
      <c r="O41" s="24">
        <f t="shared" si="7"/>
        <v>49.519154951797702</v>
      </c>
      <c r="P41" s="24">
        <f t="shared" si="7"/>
        <v>47.59560532145526</v>
      </c>
      <c r="Q41" s="24">
        <f t="shared" si="7"/>
        <v>49.855777906290427</v>
      </c>
      <c r="R41" s="24">
        <f t="shared" si="7"/>
        <v>49.334381890722909</v>
      </c>
      <c r="S41" s="24">
        <f t="shared" si="7"/>
        <v>52.92105699955934</v>
      </c>
      <c r="T41" s="24">
        <f>(T36*1000)/((S4+T4)/2)/12</f>
        <v>54.309465586593824</v>
      </c>
      <c r="U41" s="166"/>
    </row>
    <row r="42" spans="1:21" x14ac:dyDescent="0.3">
      <c r="A42" s="10" t="s">
        <v>21</v>
      </c>
      <c r="B42" s="42"/>
      <c r="C42" s="44"/>
      <c r="D42" s="5"/>
      <c r="E42" s="5"/>
      <c r="F42" s="5"/>
      <c r="G42" s="5"/>
      <c r="H42" s="5"/>
      <c r="I42" s="5"/>
      <c r="J42" s="5"/>
      <c r="K42" s="5"/>
      <c r="L42" s="5"/>
      <c r="M42" s="5"/>
      <c r="N42" s="24">
        <f t="shared" si="7"/>
        <v>70.029200155106778</v>
      </c>
      <c r="O42" s="24">
        <f t="shared" si="7"/>
        <v>66.393409256664356</v>
      </c>
      <c r="P42" s="24">
        <f t="shared" si="7"/>
        <v>62.483855026095426</v>
      </c>
      <c r="Q42" s="24">
        <f t="shared" si="7"/>
        <v>62.590107437793101</v>
      </c>
      <c r="R42" s="24">
        <f t="shared" si="7"/>
        <v>62.699620996593069</v>
      </c>
      <c r="S42" s="24">
        <f t="shared" si="7"/>
        <v>67.070554248327127</v>
      </c>
      <c r="T42" s="24">
        <f t="shared" si="7"/>
        <v>71.892106047345422</v>
      </c>
      <c r="U42" s="166"/>
    </row>
    <row r="43" spans="1:21" x14ac:dyDescent="0.3">
      <c r="A43" s="10" t="s">
        <v>22</v>
      </c>
      <c r="B43" s="42"/>
      <c r="C43" s="44"/>
      <c r="D43" s="5"/>
      <c r="E43" s="5"/>
      <c r="F43" s="5"/>
      <c r="G43" s="5"/>
      <c r="H43" s="5"/>
      <c r="I43" s="5"/>
      <c r="J43" s="5"/>
      <c r="K43" s="5"/>
      <c r="L43" s="5"/>
      <c r="M43" s="5"/>
      <c r="N43" s="24">
        <f t="shared" si="7"/>
        <v>82.800523907581194</v>
      </c>
      <c r="O43" s="24">
        <f t="shared" si="7"/>
        <v>87.453869008663503</v>
      </c>
      <c r="P43" s="24">
        <f t="shared" si="7"/>
        <v>98.856311350471756</v>
      </c>
      <c r="Q43" s="24">
        <f t="shared" si="7"/>
        <v>98.5802594985186</v>
      </c>
      <c r="R43" s="24">
        <f t="shared" si="7"/>
        <v>96.420962372385375</v>
      </c>
      <c r="S43" s="24">
        <f t="shared" si="7"/>
        <v>94.462053842949118</v>
      </c>
      <c r="T43" s="24">
        <f t="shared" si="7"/>
        <v>98.444704277039705</v>
      </c>
      <c r="U43" s="166"/>
    </row>
    <row r="45" spans="1:21" x14ac:dyDescent="0.3">
      <c r="A45" s="92" t="s">
        <v>188</v>
      </c>
      <c r="B45" s="90"/>
      <c r="C45" s="91"/>
      <c r="D45" s="92"/>
      <c r="E45" s="92"/>
      <c r="F45" s="92"/>
      <c r="G45" s="92"/>
      <c r="H45" s="92"/>
      <c r="I45" s="92"/>
      <c r="J45" s="92"/>
      <c r="K45" s="92"/>
      <c r="L45" s="92"/>
      <c r="M45" s="92">
        <f>M46+M47+M48</f>
        <v>364846</v>
      </c>
      <c r="N45" s="92">
        <f>N46+N47+N48</f>
        <v>455668</v>
      </c>
      <c r="O45" s="92">
        <f>O46+O47+O48</f>
        <v>455212</v>
      </c>
      <c r="P45" s="92">
        <f>P46+P47+P48</f>
        <v>464115.97981164476</v>
      </c>
      <c r="Q45" s="92">
        <f>SUM(Q46:Q48)</f>
        <v>475477.27932660095</v>
      </c>
      <c r="R45" s="92">
        <f>SUM(R46:R48)</f>
        <v>456709.5291595197</v>
      </c>
      <c r="S45" s="92">
        <f>SUM(S46:S48)</f>
        <v>489674</v>
      </c>
      <c r="T45" s="92">
        <f>SUM(T46:T48)</f>
        <v>534772</v>
      </c>
    </row>
    <row r="46" spans="1:21" x14ac:dyDescent="0.3">
      <c r="A46" s="10" t="s">
        <v>20</v>
      </c>
      <c r="B46" s="42"/>
      <c r="C46" s="44"/>
      <c r="D46" s="5"/>
      <c r="E46" s="5"/>
      <c r="F46" s="5"/>
      <c r="G46" s="5"/>
      <c r="H46" s="5"/>
      <c r="I46" s="5"/>
      <c r="J46" s="5"/>
      <c r="K46" s="5"/>
      <c r="L46" s="5"/>
      <c r="M46" s="5">
        <v>60155</v>
      </c>
      <c r="N46" s="5">
        <v>97606</v>
      </c>
      <c r="O46" s="5">
        <v>115053.8222052669</v>
      </c>
      <c r="P46" s="5">
        <v>120992.02309188433</v>
      </c>
      <c r="Q46" s="5">
        <v>122123.62046321825</v>
      </c>
      <c r="R46" s="5">
        <v>106489.56933332444</v>
      </c>
      <c r="S46" s="5">
        <v>124858</v>
      </c>
      <c r="T46" s="5">
        <v>144501</v>
      </c>
    </row>
    <row r="47" spans="1:21" x14ac:dyDescent="0.3">
      <c r="A47" s="10" t="s">
        <v>21</v>
      </c>
      <c r="B47" s="42"/>
      <c r="C47" s="44"/>
      <c r="D47" s="5"/>
      <c r="E47" s="5"/>
      <c r="F47" s="5"/>
      <c r="G47" s="5"/>
      <c r="H47" s="5"/>
      <c r="I47" s="5"/>
      <c r="J47" s="5"/>
      <c r="K47" s="5"/>
      <c r="L47" s="5"/>
      <c r="M47" s="5">
        <v>174673</v>
      </c>
      <c r="N47" s="5">
        <v>214904</v>
      </c>
      <c r="O47" s="5">
        <v>195510.42530020891</v>
      </c>
      <c r="P47" s="5">
        <v>179684.4237611623</v>
      </c>
      <c r="Q47" s="5">
        <v>174994.26236651919</v>
      </c>
      <c r="R47" s="5">
        <v>177704.2958475512</v>
      </c>
      <c r="S47" s="5">
        <v>207920</v>
      </c>
      <c r="T47" s="5">
        <v>241097</v>
      </c>
    </row>
    <row r="48" spans="1:21" x14ac:dyDescent="0.3">
      <c r="A48" s="10" t="s">
        <v>22</v>
      </c>
      <c r="B48" s="42"/>
      <c r="C48" s="44"/>
      <c r="D48" s="5"/>
      <c r="E48" s="5"/>
      <c r="F48" s="5"/>
      <c r="G48" s="5"/>
      <c r="H48" s="5"/>
      <c r="I48" s="5"/>
      <c r="J48" s="5"/>
      <c r="K48" s="5"/>
      <c r="L48" s="5"/>
      <c r="M48" s="5">
        <v>130018</v>
      </c>
      <c r="N48" s="5">
        <v>143158</v>
      </c>
      <c r="O48" s="5">
        <v>144647.7524945242</v>
      </c>
      <c r="P48" s="5">
        <v>163439.53295859811</v>
      </c>
      <c r="Q48" s="5">
        <v>178359.39649686351</v>
      </c>
      <c r="R48" s="5">
        <v>172515.66397864409</v>
      </c>
      <c r="S48" s="5">
        <v>156896</v>
      </c>
      <c r="T48" s="5">
        <v>149174</v>
      </c>
    </row>
  </sheetData>
  <hyperlinks>
    <hyperlink ref="A1" location="Inhoudstafel!A1" display="Naar inhoudstafel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S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T26"/>
  <sheetViews>
    <sheetView showGridLines="0" zoomScale="75" zoomScaleNormal="75" workbookViewId="0">
      <pane xSplit="3" topLeftCell="I1" activePane="topRight" state="frozen"/>
      <selection pane="topRight" activeCell="N14" sqref="N14"/>
    </sheetView>
  </sheetViews>
  <sheetFormatPr defaultRowHeight="14.4" x14ac:dyDescent="0.3"/>
  <cols>
    <col min="1" max="1" width="23.6640625" customWidth="1"/>
    <col min="2" max="2" width="43.33203125" customWidth="1"/>
    <col min="3" max="3" width="14.88671875" customWidth="1"/>
    <col min="4" max="4" width="13.109375" customWidth="1"/>
    <col min="5" max="5" width="12.6640625" customWidth="1"/>
    <col min="6" max="6" width="13.33203125" customWidth="1"/>
    <col min="7" max="7" width="14.5546875" bestFit="1" customWidth="1"/>
    <col min="8" max="8" width="16.6640625" bestFit="1" customWidth="1"/>
    <col min="9" max="9" width="17.109375" bestFit="1" customWidth="1"/>
    <col min="10" max="17" width="16.33203125" bestFit="1" customWidth="1"/>
    <col min="18" max="19" width="14.44140625" bestFit="1" customWidth="1"/>
  </cols>
  <sheetData>
    <row r="1" spans="1:20" ht="31.5" customHeight="1" x14ac:dyDescent="0.35">
      <c r="A1" s="83" t="s">
        <v>142</v>
      </c>
      <c r="B1" s="57"/>
      <c r="D1" s="31">
        <v>2010</v>
      </c>
      <c r="E1" s="31">
        <v>2011</v>
      </c>
      <c r="F1" s="31">
        <v>2012</v>
      </c>
      <c r="G1" s="31">
        <v>2013</v>
      </c>
      <c r="H1" s="31">
        <v>2014</v>
      </c>
      <c r="I1" s="31">
        <v>2015</v>
      </c>
      <c r="J1" s="31">
        <v>2016</v>
      </c>
      <c r="K1" s="31" t="s">
        <v>35</v>
      </c>
      <c r="L1" s="31" t="s">
        <v>157</v>
      </c>
      <c r="M1" s="31">
        <v>2019</v>
      </c>
      <c r="N1" s="31">
        <v>2020</v>
      </c>
      <c r="O1" s="31" t="s">
        <v>184</v>
      </c>
      <c r="P1" s="31" t="s">
        <v>191</v>
      </c>
      <c r="Q1" s="31" t="s">
        <v>219</v>
      </c>
    </row>
    <row r="2" spans="1:20" ht="10.5" customHeight="1" x14ac:dyDescent="0.35">
      <c r="A2" s="57"/>
      <c r="B2" s="57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0" x14ac:dyDescent="0.3">
      <c r="A3" s="92" t="s">
        <v>192</v>
      </c>
      <c r="B3" s="92"/>
      <c r="C3" s="114"/>
      <c r="D3" s="92">
        <f>D4+D5</f>
        <v>4290164</v>
      </c>
      <c r="E3" s="92">
        <f t="shared" ref="E3:P3" si="0">E4+E5</f>
        <v>4271630</v>
      </c>
      <c r="F3" s="92">
        <f t="shared" si="0"/>
        <v>4383417</v>
      </c>
      <c r="G3" s="92">
        <f t="shared" si="0"/>
        <v>4375913</v>
      </c>
      <c r="H3" s="92">
        <f t="shared" si="0"/>
        <v>4402466</v>
      </c>
      <c r="I3" s="92">
        <f t="shared" si="0"/>
        <v>4423283</v>
      </c>
      <c r="J3" s="92">
        <f t="shared" si="0"/>
        <v>4463100</v>
      </c>
      <c r="K3" s="92">
        <f t="shared" si="0"/>
        <v>4466421</v>
      </c>
      <c r="L3" s="92">
        <f t="shared" si="0"/>
        <v>4379328</v>
      </c>
      <c r="M3" s="92">
        <f t="shared" si="0"/>
        <v>4366219</v>
      </c>
      <c r="N3" s="92">
        <f t="shared" si="0"/>
        <v>4349466</v>
      </c>
      <c r="O3" s="92">
        <f t="shared" si="0"/>
        <v>4313360</v>
      </c>
      <c r="P3" s="92">
        <f t="shared" si="0"/>
        <v>4251983</v>
      </c>
      <c r="Q3" s="92">
        <v>4123358</v>
      </c>
      <c r="R3" s="2"/>
    </row>
    <row r="4" spans="1:20" x14ac:dyDescent="0.3">
      <c r="A4" s="10" t="s">
        <v>181</v>
      </c>
      <c r="B4" s="10"/>
      <c r="C4" s="44"/>
      <c r="D4" s="5">
        <v>1750713</v>
      </c>
      <c r="E4" s="5">
        <v>1356350</v>
      </c>
      <c r="F4" s="5">
        <v>1000232</v>
      </c>
      <c r="G4" s="5">
        <v>813568</v>
      </c>
      <c r="H4" s="5">
        <v>680887</v>
      </c>
      <c r="I4" s="5">
        <v>575577</v>
      </c>
      <c r="J4" s="5">
        <v>457442</v>
      </c>
      <c r="K4" s="5">
        <v>375550</v>
      </c>
      <c r="L4" s="5">
        <v>319255</v>
      </c>
      <c r="M4" s="5">
        <v>262073</v>
      </c>
      <c r="N4" s="5">
        <v>207225</v>
      </c>
      <c r="O4" s="5">
        <v>134003</v>
      </c>
      <c r="P4" s="5">
        <v>94735</v>
      </c>
      <c r="Q4" s="5">
        <v>73732</v>
      </c>
      <c r="R4" s="2"/>
    </row>
    <row r="5" spans="1:20" x14ac:dyDescent="0.3">
      <c r="A5" s="10" t="s">
        <v>193</v>
      </c>
      <c r="B5" s="10"/>
      <c r="C5" s="44"/>
      <c r="D5" s="5">
        <v>2539451</v>
      </c>
      <c r="E5" s="5">
        <v>2915280</v>
      </c>
      <c r="F5" s="5">
        <v>3383185</v>
      </c>
      <c r="G5" s="5">
        <v>3562345</v>
      </c>
      <c r="H5" s="5">
        <v>3721579</v>
      </c>
      <c r="I5" s="5">
        <v>3847706</v>
      </c>
      <c r="J5" s="5">
        <v>4005658</v>
      </c>
      <c r="K5" s="5">
        <v>4090871</v>
      </c>
      <c r="L5" s="5">
        <v>4060073</v>
      </c>
      <c r="M5" s="5">
        <v>4104146</v>
      </c>
      <c r="N5" s="5">
        <v>4142241</v>
      </c>
      <c r="O5" s="5">
        <v>4179357</v>
      </c>
      <c r="P5" s="5">
        <v>4157248</v>
      </c>
      <c r="Q5" s="5">
        <v>4049626</v>
      </c>
      <c r="R5" s="48"/>
      <c r="S5" s="48"/>
    </row>
    <row r="6" spans="1:20" x14ac:dyDescent="0.3">
      <c r="A6" s="19" t="s">
        <v>213</v>
      </c>
      <c r="B6" s="10"/>
      <c r="C6" s="4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v>91561</v>
      </c>
      <c r="Q6" s="5">
        <v>104309</v>
      </c>
    </row>
    <row r="7" spans="1:20" x14ac:dyDescent="0.3">
      <c r="A7" s="97" t="s">
        <v>123</v>
      </c>
      <c r="B7" s="97"/>
      <c r="C7" s="103"/>
      <c r="D7" s="97"/>
      <c r="E7" s="97"/>
      <c r="F7" s="97"/>
      <c r="G7" s="97">
        <v>3455402</v>
      </c>
      <c r="H7" s="97">
        <v>3641479.5</v>
      </c>
      <c r="I7" s="97">
        <v>3800081.5</v>
      </c>
      <c r="J7" s="97">
        <v>3942121</v>
      </c>
      <c r="K7" s="97">
        <v>4048264.5</v>
      </c>
      <c r="L7" s="97">
        <f>(K5+L5)/2</f>
        <v>4075472</v>
      </c>
      <c r="M7" s="97">
        <v>4190654.5</v>
      </c>
      <c r="N7" s="97">
        <v>4228808.5</v>
      </c>
      <c r="O7" s="97">
        <f>(N5+O5)/2</f>
        <v>4160799</v>
      </c>
      <c r="P7" s="97">
        <f>(O5+P5)/2</f>
        <v>4168302.5</v>
      </c>
      <c r="Q7" s="97">
        <v>4103437</v>
      </c>
      <c r="R7" s="2"/>
    </row>
    <row r="8" spans="1:20" x14ac:dyDescent="0.3">
      <c r="A8" s="16"/>
      <c r="B8" s="16"/>
      <c r="C8" s="6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20" x14ac:dyDescent="0.3">
      <c r="A9" s="92" t="s">
        <v>214</v>
      </c>
      <c r="B9" s="92"/>
      <c r="C9" s="114"/>
      <c r="D9" s="115"/>
      <c r="E9" s="115"/>
      <c r="F9" s="115"/>
      <c r="G9" s="92">
        <f t="shared" ref="G9:L9" si="1">SUM(G10:G12)</f>
        <v>4375913</v>
      </c>
      <c r="H9" s="92">
        <f t="shared" si="1"/>
        <v>4402466</v>
      </c>
      <c r="I9" s="92">
        <f t="shared" si="1"/>
        <v>4423283</v>
      </c>
      <c r="J9" s="92">
        <f t="shared" si="1"/>
        <v>4463100</v>
      </c>
      <c r="K9" s="92">
        <f t="shared" si="1"/>
        <v>4466421</v>
      </c>
      <c r="L9" s="92">
        <f t="shared" si="1"/>
        <v>4486786</v>
      </c>
      <c r="M9" s="92">
        <v>4472932</v>
      </c>
      <c r="N9" s="92">
        <f>SUM(N10:N12)</f>
        <v>4349466</v>
      </c>
      <c r="O9" s="92">
        <f t="shared" ref="O9:P9" si="2">SUM(O10:O12)</f>
        <v>4313360</v>
      </c>
      <c r="P9" s="92">
        <f t="shared" si="2"/>
        <v>4251983</v>
      </c>
      <c r="Q9" s="92">
        <v>4123358</v>
      </c>
    </row>
    <row r="10" spans="1:20" x14ac:dyDescent="0.3">
      <c r="A10" s="10" t="s">
        <v>151</v>
      </c>
      <c r="B10" s="10"/>
      <c r="C10" s="44"/>
      <c r="D10" s="5"/>
      <c r="E10" s="5"/>
      <c r="F10" s="5"/>
      <c r="G10" s="5">
        <v>2629507</v>
      </c>
      <c r="H10" s="5">
        <v>2649264</v>
      </c>
      <c r="I10" s="5">
        <v>2672999</v>
      </c>
      <c r="J10" s="5">
        <v>2708767</v>
      </c>
      <c r="K10" s="5">
        <v>2690788</v>
      </c>
      <c r="L10" s="5">
        <v>2749942</v>
      </c>
      <c r="M10" s="5">
        <v>2651754</v>
      </c>
      <c r="N10" s="5">
        <v>2654318</v>
      </c>
      <c r="O10" s="5">
        <v>2643539</v>
      </c>
      <c r="P10" s="5">
        <v>2601157</v>
      </c>
      <c r="Q10" s="5">
        <v>2523652</v>
      </c>
    </row>
    <row r="11" spans="1:20" x14ac:dyDescent="0.3">
      <c r="A11" s="10" t="s">
        <v>152</v>
      </c>
      <c r="B11" s="10"/>
      <c r="C11" s="44"/>
      <c r="D11" s="5"/>
      <c r="E11" s="5"/>
      <c r="F11" s="5"/>
      <c r="G11" s="5">
        <v>1365022</v>
      </c>
      <c r="H11" s="5">
        <v>1371890</v>
      </c>
      <c r="I11" s="5">
        <v>1372676</v>
      </c>
      <c r="J11" s="5">
        <v>1379380</v>
      </c>
      <c r="K11" s="5">
        <v>1406491</v>
      </c>
      <c r="L11" s="5">
        <v>1381801</v>
      </c>
      <c r="M11" s="5">
        <v>1366978</v>
      </c>
      <c r="N11" s="5">
        <v>1357256</v>
      </c>
      <c r="O11" s="5">
        <v>1339826</v>
      </c>
      <c r="P11" s="5">
        <v>1329150</v>
      </c>
      <c r="Q11" s="5">
        <v>1293694</v>
      </c>
    </row>
    <row r="12" spans="1:20" x14ac:dyDescent="0.3">
      <c r="A12" s="10" t="s">
        <v>153</v>
      </c>
      <c r="B12" s="10"/>
      <c r="C12" s="44"/>
      <c r="D12" s="5"/>
      <c r="E12" s="5"/>
      <c r="F12" s="5"/>
      <c r="G12" s="5">
        <v>381384</v>
      </c>
      <c r="H12" s="5">
        <v>381312</v>
      </c>
      <c r="I12" s="5">
        <v>377608</v>
      </c>
      <c r="J12" s="5">
        <v>374953</v>
      </c>
      <c r="K12" s="5">
        <v>369142</v>
      </c>
      <c r="L12" s="5">
        <v>355043</v>
      </c>
      <c r="M12" s="5">
        <v>347487</v>
      </c>
      <c r="N12" s="5">
        <v>337892</v>
      </c>
      <c r="O12" s="5">
        <v>329995</v>
      </c>
      <c r="P12" s="5">
        <v>321676</v>
      </c>
      <c r="Q12" s="5">
        <v>306012</v>
      </c>
    </row>
    <row r="13" spans="1:20" x14ac:dyDescent="0.3">
      <c r="A13" s="10"/>
      <c r="B13" s="10"/>
      <c r="C13" s="4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20" x14ac:dyDescent="0.3">
      <c r="A14" s="92" t="s">
        <v>33</v>
      </c>
      <c r="B14" s="92"/>
      <c r="C14" s="91" t="s">
        <v>143</v>
      </c>
      <c r="D14" s="92"/>
      <c r="E14" s="92"/>
      <c r="F14" s="92"/>
      <c r="G14" s="92"/>
      <c r="H14" s="92">
        <f>SUM(H15:H17)</f>
        <v>1050521477.3699999</v>
      </c>
      <c r="I14" s="92">
        <f>SUM(I15:I17)</f>
        <v>1097085467.6833601</v>
      </c>
      <c r="J14" s="92">
        <f>SUM(J15:J17)</f>
        <v>1152571687.0420926</v>
      </c>
      <c r="K14" s="92">
        <f>SUM(K15:K17)</f>
        <v>1199581355.1500032</v>
      </c>
      <c r="L14" s="92">
        <f>SUM(L15:L17)</f>
        <v>1211416002.0900033</v>
      </c>
      <c r="M14" s="92">
        <v>1229730816.6300023</v>
      </c>
      <c r="N14" s="92">
        <f>SUM(N15:N17)</f>
        <v>1183000500.6400003</v>
      </c>
      <c r="O14" s="92">
        <f>SUM(O15:O17)</f>
        <v>1201355572.6000001</v>
      </c>
      <c r="P14" s="92">
        <f>SUM(P15:P17)</f>
        <v>1204963595.670001</v>
      </c>
      <c r="Q14" s="92">
        <f>SUM(Q15:Q17)</f>
        <v>1221099547.730001</v>
      </c>
      <c r="R14" s="48"/>
    </row>
    <row r="15" spans="1:20" x14ac:dyDescent="0.3">
      <c r="A15" s="10" t="s">
        <v>215</v>
      </c>
      <c r="B15" s="10"/>
      <c r="C15" s="44"/>
      <c r="D15" s="5"/>
      <c r="E15" s="5"/>
      <c r="F15" s="5"/>
      <c r="G15" s="5"/>
      <c r="H15" s="5">
        <v>716725586.9799999</v>
      </c>
      <c r="I15" s="5">
        <v>761958774.38298202</v>
      </c>
      <c r="J15" s="5">
        <v>825701409.26577675</v>
      </c>
      <c r="K15" s="5">
        <v>852027696.29967403</v>
      </c>
      <c r="L15" s="5">
        <v>870887392.63505912</v>
      </c>
      <c r="M15" s="5">
        <v>896917737.39412808</v>
      </c>
      <c r="N15" s="5">
        <v>880610039.16291213</v>
      </c>
      <c r="O15" s="5">
        <v>916625187.39685202</v>
      </c>
      <c r="P15" s="5">
        <v>944423350.90222502</v>
      </c>
      <c r="Q15" s="5">
        <v>975042865.64444971</v>
      </c>
    </row>
    <row r="16" spans="1:20" x14ac:dyDescent="0.3">
      <c r="A16" s="10" t="s">
        <v>216</v>
      </c>
      <c r="B16" s="10"/>
      <c r="C16" s="44"/>
      <c r="D16" s="5"/>
      <c r="E16" s="5"/>
      <c r="F16" s="5"/>
      <c r="G16" s="5"/>
      <c r="H16" s="5">
        <v>220232560.61000001</v>
      </c>
      <c r="I16" s="5">
        <v>235586432.92037803</v>
      </c>
      <c r="J16" s="5">
        <v>243272131.36631578</v>
      </c>
      <c r="K16" s="5">
        <v>266113605.87032911</v>
      </c>
      <c r="L16" s="5">
        <v>263736751.43494421</v>
      </c>
      <c r="M16" s="5">
        <v>262809474.47587407</v>
      </c>
      <c r="N16" s="5">
        <v>244899842.44708818</v>
      </c>
      <c r="O16" s="5">
        <v>233260179.45314819</v>
      </c>
      <c r="P16" s="5">
        <v>226637187.11777589</v>
      </c>
      <c r="Q16" s="5">
        <v>215107147.75555125</v>
      </c>
      <c r="R16" s="2"/>
      <c r="S16" s="2"/>
      <c r="T16" s="2"/>
    </row>
    <row r="17" spans="1:19" x14ac:dyDescent="0.3">
      <c r="A17" s="10" t="s">
        <v>34</v>
      </c>
      <c r="B17" s="10"/>
      <c r="C17" s="44"/>
      <c r="D17" s="5"/>
      <c r="E17" s="5"/>
      <c r="F17" s="5"/>
      <c r="G17" s="5"/>
      <c r="H17" s="5">
        <v>113563329.78</v>
      </c>
      <c r="I17" s="5">
        <v>99540260.379999995</v>
      </c>
      <c r="J17" s="5">
        <v>83598146.409999996</v>
      </c>
      <c r="K17" s="5">
        <v>81440052.980000004</v>
      </c>
      <c r="L17" s="5">
        <v>76791858.020000011</v>
      </c>
      <c r="M17" s="5">
        <v>70003604.75999999</v>
      </c>
      <c r="N17" s="5">
        <v>57490619.030000001</v>
      </c>
      <c r="O17" s="5">
        <v>51470205.75</v>
      </c>
      <c r="P17" s="5">
        <v>33903057.649999999</v>
      </c>
      <c r="Q17" s="5">
        <v>30949534.330000006</v>
      </c>
      <c r="S17" s="48"/>
    </row>
    <row r="18" spans="1:19" x14ac:dyDescent="0.3">
      <c r="C18" s="79"/>
      <c r="S18" s="48"/>
    </row>
    <row r="19" spans="1:19" x14ac:dyDescent="0.3">
      <c r="A19" s="92" t="s">
        <v>122</v>
      </c>
      <c r="B19" s="92"/>
      <c r="C19" s="91" t="s">
        <v>49</v>
      </c>
      <c r="D19" s="92"/>
      <c r="E19" s="92"/>
      <c r="F19" s="92"/>
      <c r="G19" s="92"/>
      <c r="H19" s="105">
        <f t="shared" ref="H19:P19" si="3">H20+H21</f>
        <v>21.438951211599679</v>
      </c>
      <c r="I19" s="105">
        <f t="shared" si="3"/>
        <v>21.96476081301735</v>
      </c>
      <c r="J19" s="105">
        <f t="shared" si="3"/>
        <v>22.686107096527735</v>
      </c>
      <c r="K19" s="105">
        <f t="shared" si="3"/>
        <v>23.016885840216286</v>
      </c>
      <c r="L19" s="105">
        <f t="shared" si="3"/>
        <v>23.200260486597283</v>
      </c>
      <c r="M19" s="105">
        <f t="shared" si="3"/>
        <v>23.674998018181576</v>
      </c>
      <c r="N19" s="105">
        <f t="shared" si="3"/>
        <v>22.747535407728666</v>
      </c>
      <c r="O19" s="105">
        <f t="shared" si="3"/>
        <v>22.570622408487026</v>
      </c>
      <c r="P19" s="105">
        <f t="shared" si="3"/>
        <v>22.97995247065284</v>
      </c>
      <c r="Q19" s="105">
        <f t="shared" ref="Q19" si="4">Q20+Q21</f>
        <v>23.758368746807019</v>
      </c>
      <c r="R19" s="125"/>
    </row>
    <row r="20" spans="1:19" x14ac:dyDescent="0.3">
      <c r="A20" s="17" t="s">
        <v>217</v>
      </c>
      <c r="B20" s="17"/>
      <c r="C20" s="80"/>
      <c r="D20" s="5"/>
      <c r="E20" s="5"/>
      <c r="F20" s="5"/>
      <c r="G20" s="5"/>
      <c r="H20" s="24">
        <v>16.399713189850228</v>
      </c>
      <c r="I20" s="24">
        <v>16.777427334791906</v>
      </c>
      <c r="J20" s="24">
        <v>17.52330613279814</v>
      </c>
      <c r="K20" s="24">
        <v>17.538949845044176</v>
      </c>
      <c r="L20" s="24">
        <v>17.807495521072141</v>
      </c>
      <c r="M20" s="24">
        <v>18.309931368289853</v>
      </c>
      <c r="N20" s="24">
        <v>17.797896201146678</v>
      </c>
      <c r="O20" s="24">
        <v>17.992055200700552</v>
      </c>
      <c r="P20" s="24">
        <v>18.532606138878492</v>
      </c>
      <c r="Q20" s="24">
        <v>19.464292471623502</v>
      </c>
    </row>
    <row r="21" spans="1:19" x14ac:dyDescent="0.3">
      <c r="A21" s="10" t="s">
        <v>216</v>
      </c>
      <c r="B21" s="10"/>
      <c r="C21" s="44"/>
      <c r="D21" s="5"/>
      <c r="E21" s="5"/>
      <c r="F21" s="5"/>
      <c r="G21" s="5"/>
      <c r="H21" s="24">
        <v>5.0392380217494495</v>
      </c>
      <c r="I21" s="24">
        <v>5.187333478225443</v>
      </c>
      <c r="J21" s="24">
        <v>5.1628009637295937</v>
      </c>
      <c r="K21" s="24">
        <v>5.4779359951721105</v>
      </c>
      <c r="L21" s="24">
        <v>5.3927649655251422</v>
      </c>
      <c r="M21" s="24">
        <v>5.3650666498917223</v>
      </c>
      <c r="N21" s="24">
        <v>4.9496392065819892</v>
      </c>
      <c r="O21" s="24">
        <v>4.5785672077864747</v>
      </c>
      <c r="P21" s="24">
        <v>4.4473463317743471</v>
      </c>
      <c r="Q21" s="24">
        <v>4.2940762751835164</v>
      </c>
      <c r="R21" s="125"/>
    </row>
    <row r="24" spans="1:19" x14ac:dyDescent="0.3">
      <c r="H24" s="139"/>
      <c r="I24" s="139"/>
      <c r="J24" s="139"/>
      <c r="K24" s="139"/>
      <c r="L24" s="139"/>
      <c r="M24" s="139"/>
      <c r="N24" s="139"/>
      <c r="O24" s="139"/>
      <c r="P24" s="139"/>
      <c r="Q24" s="139"/>
    </row>
    <row r="25" spans="1:19" x14ac:dyDescent="0.3">
      <c r="H25" s="139"/>
      <c r="I25" s="139"/>
      <c r="J25" s="139"/>
      <c r="K25" s="139"/>
      <c r="L25" s="139"/>
      <c r="M25" s="139"/>
      <c r="N25" s="139"/>
      <c r="O25" s="139"/>
      <c r="P25" s="139"/>
      <c r="Q25" s="139"/>
    </row>
    <row r="26" spans="1:19" x14ac:dyDescent="0.3">
      <c r="H26" s="139"/>
      <c r="I26" s="139"/>
      <c r="J26" s="139"/>
      <c r="K26" s="139"/>
      <c r="L26" s="161"/>
      <c r="M26" s="161"/>
      <c r="N26" s="161"/>
      <c r="O26" s="161"/>
      <c r="P26" s="161"/>
      <c r="Q26" s="161"/>
    </row>
  </sheetData>
  <hyperlinks>
    <hyperlink ref="A1" location="Inhoudstafel!A1" display="Naar inhoudstafel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K1:P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L23"/>
  <sheetViews>
    <sheetView showGridLines="0" zoomScale="75" zoomScaleNormal="75" workbookViewId="0">
      <selection activeCell="O3" sqref="O3"/>
    </sheetView>
  </sheetViews>
  <sheetFormatPr defaultRowHeight="14.4" x14ac:dyDescent="0.3"/>
  <cols>
    <col min="1" max="1" width="23.5546875" customWidth="1"/>
    <col min="2" max="2" width="47.109375" customWidth="1"/>
    <col min="3" max="3" width="12.6640625" bestFit="1" customWidth="1"/>
    <col min="4" max="4" width="15.88671875" customWidth="1"/>
    <col min="5" max="12" width="12.6640625" bestFit="1" customWidth="1"/>
  </cols>
  <sheetData>
    <row r="1" spans="1:12" ht="30.75" customHeight="1" x14ac:dyDescent="0.35">
      <c r="A1" s="83" t="s">
        <v>142</v>
      </c>
      <c r="B1" s="57"/>
      <c r="C1" s="31">
        <v>2014</v>
      </c>
      <c r="D1" s="31">
        <v>2015</v>
      </c>
      <c r="E1" s="31">
        <v>2016</v>
      </c>
      <c r="F1" s="31" t="s">
        <v>35</v>
      </c>
      <c r="G1" s="31" t="s">
        <v>157</v>
      </c>
      <c r="H1" s="31" t="s">
        <v>172</v>
      </c>
      <c r="I1" s="31" t="s">
        <v>178</v>
      </c>
      <c r="J1" s="31" t="s">
        <v>184</v>
      </c>
      <c r="K1" s="31" t="s">
        <v>191</v>
      </c>
      <c r="L1" s="31" t="s">
        <v>219</v>
      </c>
    </row>
    <row r="2" spans="1:12" ht="30.75" customHeight="1" x14ac:dyDescent="0.35">
      <c r="A2" s="57"/>
      <c r="B2" s="57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8" customHeight="1" x14ac:dyDescent="0.3">
      <c r="A3" s="92" t="s">
        <v>165</v>
      </c>
      <c r="B3" s="92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8" customHeight="1" x14ac:dyDescent="0.3">
      <c r="A4" s="88" t="s">
        <v>166</v>
      </c>
      <c r="B4" s="88"/>
      <c r="C4" s="117">
        <v>289209</v>
      </c>
      <c r="D4" s="117">
        <v>309193</v>
      </c>
      <c r="E4" s="117">
        <v>299891</v>
      </c>
      <c r="F4" s="117">
        <v>322364</v>
      </c>
      <c r="G4" s="117">
        <v>319112</v>
      </c>
      <c r="H4" s="117">
        <v>367523</v>
      </c>
      <c r="I4" s="117">
        <v>189072</v>
      </c>
      <c r="J4" s="117">
        <v>370119</v>
      </c>
      <c r="K4" s="117">
        <v>294243</v>
      </c>
      <c r="L4" s="117">
        <v>314025</v>
      </c>
    </row>
    <row r="5" spans="1:12" ht="18" customHeight="1" x14ac:dyDescent="0.3">
      <c r="A5" s="88" t="s">
        <v>174</v>
      </c>
      <c r="B5" s="88"/>
      <c r="C5" s="117"/>
      <c r="D5" s="89">
        <v>0.11610784557235121</v>
      </c>
      <c r="E5" s="89">
        <v>0.12064553599227468</v>
      </c>
      <c r="F5" s="89">
        <v>0.10534953605833708</v>
      </c>
      <c r="G5" s="89">
        <v>0.10159263105081591</v>
      </c>
      <c r="H5" s="89">
        <v>0.11472735601906861</v>
      </c>
      <c r="I5" s="89">
        <v>0.11206744022259194</v>
      </c>
      <c r="J5" s="89">
        <v>0.11879117748143402</v>
      </c>
      <c r="K5" s="89">
        <v>0.10874197238194955</v>
      </c>
      <c r="L5" s="89">
        <v>0.11129615492640658</v>
      </c>
    </row>
    <row r="6" spans="1:12" ht="18" customHeight="1" x14ac:dyDescent="0.3">
      <c r="A6" s="88" t="s">
        <v>175</v>
      </c>
      <c r="B6" s="88"/>
      <c r="C6" s="89">
        <v>0.11837858556053735</v>
      </c>
      <c r="D6" s="89">
        <v>0.12206650099883858</v>
      </c>
      <c r="E6" s="89">
        <v>0.12472743209120615</v>
      </c>
      <c r="F6" s="89">
        <v>0.1092360782797044</v>
      </c>
      <c r="G6" s="89">
        <v>0.10450954860102492</v>
      </c>
      <c r="H6" s="89">
        <v>0.12078618737860421</v>
      </c>
      <c r="I6" s="89">
        <v>0.14242612728565388</v>
      </c>
      <c r="J6" s="89">
        <v>0.14905614804924594</v>
      </c>
      <c r="K6" s="89">
        <v>0.14950065839815918</v>
      </c>
      <c r="L6" s="89">
        <v>0.1392141220320342</v>
      </c>
    </row>
    <row r="7" spans="1:12" ht="15" customHeight="1" x14ac:dyDescent="0.3">
      <c r="B7" s="12"/>
      <c r="C7" s="16"/>
      <c r="D7" s="47"/>
      <c r="E7" s="47"/>
      <c r="F7" s="47"/>
      <c r="G7" s="47"/>
      <c r="H7" s="47"/>
      <c r="I7" s="47"/>
      <c r="J7" s="47"/>
      <c r="K7" s="47"/>
      <c r="L7" s="47"/>
    </row>
    <row r="8" spans="1:12" x14ac:dyDescent="0.3">
      <c r="A8" s="92" t="s">
        <v>144</v>
      </c>
      <c r="B8" s="92"/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2" x14ac:dyDescent="0.3">
      <c r="A9" s="88" t="s">
        <v>154</v>
      </c>
      <c r="B9" s="118"/>
      <c r="C9" s="119">
        <v>0.20593118800410082</v>
      </c>
      <c r="D9" s="119">
        <v>0.18546607973952248</v>
      </c>
      <c r="E9" s="119">
        <v>0.20204814714471658</v>
      </c>
      <c r="F9" s="119">
        <v>0.23100000000000001</v>
      </c>
      <c r="G9" s="119">
        <v>0.23599999999999999</v>
      </c>
      <c r="H9" s="119">
        <v>0.21817624175537659</v>
      </c>
      <c r="I9" s="119">
        <v>0.18408872745765498</v>
      </c>
      <c r="J9" s="119">
        <v>0.18340521243113569</v>
      </c>
      <c r="K9" s="119">
        <v>0.19229647573034786</v>
      </c>
      <c r="L9" s="119">
        <v>0.16848161493283698</v>
      </c>
    </row>
    <row r="10" spans="1:12" x14ac:dyDescent="0.3">
      <c r="A10" s="88" t="s">
        <v>155</v>
      </c>
      <c r="B10" s="88"/>
      <c r="C10" s="89">
        <v>0.15018121708382354</v>
      </c>
      <c r="D10" s="89">
        <v>0.10511143298379787</v>
      </c>
      <c r="E10" s="89">
        <v>0.1024048439901165</v>
      </c>
      <c r="F10" s="89">
        <v>0.12670412435460862</v>
      </c>
      <c r="G10" s="89">
        <v>0.126</v>
      </c>
      <c r="H10" s="89">
        <v>0.15194142051700293</v>
      </c>
      <c r="I10" s="89">
        <v>0.12437474708357446</v>
      </c>
      <c r="J10" s="89">
        <v>0.13393503354543665</v>
      </c>
      <c r="K10" s="89">
        <v>0.13922583362723961</v>
      </c>
      <c r="L10" s="89">
        <v>0.14202943352166567</v>
      </c>
    </row>
    <row r="11" spans="1:12" x14ac:dyDescent="0.3">
      <c r="A11" s="88" t="s">
        <v>156</v>
      </c>
      <c r="B11" s="88"/>
      <c r="C11" s="89">
        <v>0.19323113102072764</v>
      </c>
      <c r="D11" s="89">
        <v>0.16700744159425754</v>
      </c>
      <c r="E11" s="89">
        <v>0.17729935799224544</v>
      </c>
      <c r="F11" s="89">
        <v>0.20399999999999999</v>
      </c>
      <c r="G11" s="89">
        <v>0.20599999999999999</v>
      </c>
      <c r="H11" s="89">
        <v>0.20100000000000001</v>
      </c>
      <c r="I11" s="89">
        <v>0.16823569628402021</v>
      </c>
      <c r="J11" s="89">
        <v>0.16975067638799429</v>
      </c>
      <c r="K11" s="89">
        <v>0.17720174264956845</v>
      </c>
      <c r="L11" s="89">
        <v>0.16088351700263251</v>
      </c>
    </row>
    <row r="12" spans="1:12" x14ac:dyDescent="0.3">
      <c r="A12" s="88" t="s">
        <v>128</v>
      </c>
      <c r="B12" s="88"/>
      <c r="C12" s="117">
        <v>1117891</v>
      </c>
      <c r="D12" s="117">
        <v>1009291</v>
      </c>
      <c r="E12" s="117">
        <v>1083392</v>
      </c>
      <c r="F12" s="117">
        <v>1179045</v>
      </c>
      <c r="G12" s="117">
        <v>1386484</v>
      </c>
      <c r="H12" s="117">
        <v>1216301</v>
      </c>
      <c r="I12" s="117">
        <v>1169002</v>
      </c>
      <c r="J12" s="117">
        <v>1041151</v>
      </c>
      <c r="K12" s="117">
        <v>1027969</v>
      </c>
      <c r="L12" s="117">
        <v>1046646</v>
      </c>
    </row>
    <row r="13" spans="1:12" x14ac:dyDescent="0.3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3">
      <c r="A14" s="92" t="s">
        <v>210</v>
      </c>
      <c r="B14" s="92"/>
      <c r="C14" s="116"/>
      <c r="D14" s="116"/>
      <c r="E14" s="116"/>
      <c r="F14" s="116"/>
      <c r="G14" s="116"/>
      <c r="H14" s="116"/>
      <c r="I14" s="116"/>
      <c r="J14" s="116"/>
      <c r="K14" s="116"/>
      <c r="L14" s="116"/>
    </row>
    <row r="15" spans="1:12" x14ac:dyDescent="0.3">
      <c r="A15" s="88" t="s">
        <v>129</v>
      </c>
      <c r="B15" s="88"/>
      <c r="C15" s="89"/>
      <c r="D15" s="89"/>
      <c r="E15" s="89"/>
      <c r="F15" s="89">
        <v>0.16824205592671629</v>
      </c>
      <c r="G15" s="89">
        <v>0.14910786009180735</v>
      </c>
      <c r="H15" s="89">
        <v>0.16034221979419211</v>
      </c>
      <c r="I15" s="89">
        <v>0.15298496088062993</v>
      </c>
      <c r="J15" s="89">
        <v>0.16123097327112876</v>
      </c>
      <c r="K15" s="89">
        <v>0.17676734562786647</v>
      </c>
      <c r="L15" s="89">
        <v>0.17818560821909285</v>
      </c>
    </row>
    <row r="16" spans="1:12" x14ac:dyDescent="0.3">
      <c r="A16" s="88" t="s">
        <v>130</v>
      </c>
      <c r="B16" s="87"/>
      <c r="C16" s="120"/>
      <c r="D16" s="120"/>
      <c r="E16" s="120"/>
      <c r="F16" s="120">
        <v>0.16400750026237695</v>
      </c>
      <c r="G16" s="120">
        <v>0.1784718955521124</v>
      </c>
      <c r="H16" s="120">
        <v>0.17448468674974646</v>
      </c>
      <c r="I16" s="120">
        <v>0.1733625680935787</v>
      </c>
      <c r="J16" s="120">
        <v>0.20842151818498786</v>
      </c>
      <c r="K16" s="120">
        <v>0.21541744152049461</v>
      </c>
      <c r="L16" s="120">
        <v>0.23088961633728095</v>
      </c>
    </row>
    <row r="17" spans="1:12" x14ac:dyDescent="0.3">
      <c r="A17" s="88" t="s">
        <v>131</v>
      </c>
      <c r="B17" s="87"/>
      <c r="C17" s="120"/>
      <c r="D17" s="120"/>
      <c r="E17" s="120"/>
      <c r="F17" s="120">
        <v>9.904437962997395E-2</v>
      </c>
      <c r="G17" s="120">
        <v>9.4699685366499781E-2</v>
      </c>
      <c r="H17" s="120">
        <v>9.417360852804034E-2</v>
      </c>
      <c r="I17" s="120">
        <v>0.1002169902912574</v>
      </c>
      <c r="J17" s="120">
        <v>9.6718812651721678E-2</v>
      </c>
      <c r="K17" s="120">
        <v>0.11076649183174371</v>
      </c>
      <c r="L17" s="120">
        <v>0.11335945522071633</v>
      </c>
    </row>
    <row r="18" spans="1:12" x14ac:dyDescent="0.3">
      <c r="A18" s="88" t="s">
        <v>132</v>
      </c>
      <c r="B18" s="87"/>
      <c r="C18" s="120"/>
      <c r="D18" s="120"/>
      <c r="E18" s="120"/>
      <c r="F18" s="120">
        <v>5.6594222220014055E-2</v>
      </c>
      <c r="G18" s="120">
        <v>2.5866017343500164E-2</v>
      </c>
      <c r="H18" s="120">
        <v>2.7068658935876101E-2</v>
      </c>
      <c r="I18" s="120">
        <v>3.0066455840957695E-2</v>
      </c>
      <c r="J18" s="120">
        <v>3.3385891192513048E-2</v>
      </c>
      <c r="K18" s="120">
        <v>5.3775556349187764E-2</v>
      </c>
      <c r="L18" s="120">
        <v>6.2096425900371843E-2</v>
      </c>
    </row>
    <row r="20" spans="1:12" x14ac:dyDescent="0.3">
      <c r="A20" s="92" t="s">
        <v>133</v>
      </c>
      <c r="B20" s="92"/>
      <c r="C20" s="116"/>
      <c r="D20" s="116"/>
      <c r="E20" s="116"/>
      <c r="F20" s="116"/>
      <c r="G20" s="116"/>
      <c r="H20" s="116"/>
      <c r="I20" s="116"/>
      <c r="J20" s="116"/>
      <c r="K20" s="116"/>
      <c r="L20" s="116"/>
    </row>
    <row r="21" spans="1:12" x14ac:dyDescent="0.3">
      <c r="A21" s="88" t="s">
        <v>179</v>
      </c>
      <c r="B21" s="88"/>
      <c r="C21" s="89"/>
      <c r="D21" s="89"/>
      <c r="E21" s="89"/>
      <c r="F21" s="121">
        <v>445932</v>
      </c>
      <c r="G21" s="121">
        <v>510454</v>
      </c>
      <c r="H21" s="121">
        <v>483780</v>
      </c>
      <c r="I21" s="121">
        <v>455947</v>
      </c>
      <c r="J21" s="121">
        <v>460906</v>
      </c>
      <c r="K21" s="121">
        <v>452494</v>
      </c>
      <c r="L21" s="121">
        <v>420280</v>
      </c>
    </row>
    <row r="22" spans="1:12" x14ac:dyDescent="0.3">
      <c r="A22" s="88" t="s">
        <v>180</v>
      </c>
      <c r="B22" s="88"/>
      <c r="C22" s="89"/>
      <c r="D22" s="89"/>
      <c r="E22" s="89"/>
      <c r="F22" s="117">
        <v>37600</v>
      </c>
      <c r="G22" s="117">
        <v>100421.9</v>
      </c>
      <c r="H22" s="117">
        <v>95144</v>
      </c>
      <c r="I22" s="117">
        <v>106754</v>
      </c>
      <c r="J22" s="117">
        <v>99125</v>
      </c>
      <c r="K22" s="117">
        <v>108058</v>
      </c>
      <c r="L22" s="117">
        <v>128121.584</v>
      </c>
    </row>
    <row r="23" spans="1:12" x14ac:dyDescent="0.3">
      <c r="A23" s="88" t="s">
        <v>167</v>
      </c>
      <c r="B23" s="88"/>
      <c r="C23" s="89"/>
      <c r="D23" s="89"/>
      <c r="E23" s="89"/>
      <c r="F23" s="122">
        <f>F22/(F21/2)</f>
        <v>0.16863557672470242</v>
      </c>
      <c r="G23" s="122">
        <f t="shared" ref="G23:L23" si="0">G22/G21</f>
        <v>0.19673055750371238</v>
      </c>
      <c r="H23" s="122">
        <f t="shared" si="0"/>
        <v>0.19666790689983049</v>
      </c>
      <c r="I23" s="89">
        <f t="shared" si="0"/>
        <v>0.23413686239848053</v>
      </c>
      <c r="J23" s="89">
        <f t="shared" si="0"/>
        <v>0.21506554481824927</v>
      </c>
      <c r="K23" s="89">
        <f t="shared" si="0"/>
        <v>0.23880537642488078</v>
      </c>
      <c r="L23" s="89">
        <f t="shared" si="0"/>
        <v>0.30484815837061008</v>
      </c>
    </row>
  </sheetData>
  <hyperlinks>
    <hyperlink ref="A1" location="Inhoudstafel!A1" display="Naar inhoudstafel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L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MS Dossier Work Document" ma:contentTypeID="0x010100A6ACB00F0AAAB640B8A873143C675CCE01005091FBA3A7E2CB4A8D5F8484DA68BBBB" ma:contentTypeVersion="5" ma:contentTypeDescription="" ma:contentTypeScope="" ma:versionID="ea6c18b000a0edd40b190a43a46a4d5b">
  <xsd:schema xmlns:xsd="http://www.w3.org/2001/XMLSchema" xmlns:xs="http://www.w3.org/2001/XMLSchema" xmlns:p="http://schemas.microsoft.com/office/2006/metadata/properties" xmlns:ns2="04feb56b-44ff-4740-af43-62d65e45fb92" xmlns:ns3="1f40e2f7-0568-49f4-a420-da6390d91ab1" targetNamespace="http://schemas.microsoft.com/office/2006/metadata/properties" ma:root="true" ma:fieldsID="c89dbf3d08028091af47f3815b60340f" ns2:_="" ns3:_="">
    <xsd:import namespace="04feb56b-44ff-4740-af43-62d65e45fb92"/>
    <xsd:import namespace="1f40e2f7-0568-49f4-a420-da6390d91ab1"/>
    <xsd:element name="properties">
      <xsd:complexType>
        <xsd:sequence>
          <xsd:element name="documentManagement">
            <xsd:complexType>
              <xsd:all>
                <xsd:element ref="ns2:DMSDossierLangPRD" minOccurs="0"/>
                <xsd:element ref="ns2:DMSIsConfidentialPRD" minOccurs="0"/>
                <xsd:element ref="ns2:DMSDossierDocIdPRD" minOccurs="0"/>
                <xsd:element ref="ns2:DMSAnswerForDocIdP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eb56b-44ff-4740-af43-62d65e45fb92" elementFormDefault="qualified">
    <xsd:import namespace="http://schemas.microsoft.com/office/2006/documentManagement/types"/>
    <xsd:import namespace="http://schemas.microsoft.com/office/infopath/2007/PartnerControls"/>
    <xsd:element name="DMSDossierLangPRD" ma:index="2" nillable="true" ma:displayName="DMSDossierLangPRD" ma:default="" ma:description="Language Choice" ma:format="Dropdown" ma:internalName="DMSDossierLangPRD">
      <xsd:simpleType>
        <xsd:restriction base="dms:Choice">
          <xsd:enumeration value="NL"/>
          <xsd:enumeration value="FR"/>
          <xsd:enumeration value="GE"/>
          <xsd:enumeration value="EN"/>
        </xsd:restriction>
      </xsd:simpleType>
    </xsd:element>
    <xsd:element name="DMSIsConfidentialPRD" ma:index="3" nillable="true" ma:displayName="DMSIsConfidential" ma:default="0" ma:internalName="DMSIsConfidentialPRD">
      <xsd:simpleType>
        <xsd:restriction base="dms:Boolean"/>
      </xsd:simpleType>
    </xsd:element>
    <xsd:element name="DMSDossierDocIdPRD" ma:index="4" nillable="true" ma:displayName="DMSDossierDocIdPRD" ma:default="" ma:internalName="DMSDossierDocIdPRD">
      <xsd:simpleType>
        <xsd:restriction base="dms:Text">
          <xsd:maxLength value="255"/>
        </xsd:restriction>
      </xsd:simpleType>
    </xsd:element>
    <xsd:element name="DMSAnswerForDocIdPRD" ma:index="5" nillable="true" ma:displayName="DMSAnswerForDocIdPRD" ma:default="" ma:internalName="DMSAnswerForDocIdP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0e2f7-0568-49f4-a420-da6390d91ab1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25aefb9-fef3-4de4-8e80-6c9a6c6e043f" ContentTypeId="0x010100A6ACB00F0AAAB640B8A873143C675CCE01" PreviousValue="false" LastSyncTimeStamp="2023-08-09T08:13:07.38Z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ssierDocIdPRD xmlns="04feb56b-44ff-4740-af43-62d65e45fb92" xsi:nil="true"/>
    <DMSDossierLangPRD xmlns="04feb56b-44ff-4740-af43-62d65e45fb92" xsi:nil="true"/>
    <DMSAnswerForDocIdPRD xmlns="04feb56b-44ff-4740-af43-62d65e45fb92" xsi:nil="true"/>
    <DMSIsConfidentialPRD xmlns="04feb56b-44ff-4740-af43-62d65e45fb92" xsi:nil="true"/>
    <_dlc_DocId xmlns="1f40e2f7-0568-49f4-a420-da6390d91ab1">DS2012000261-2147124111-600</_dlc_DocId>
    <_dlc_DocIdUrl xmlns="1f40e2f7-0568-49f4-a420-da6390d91ab1">
      <Url>https://itbipt.sharepoint.com/sites/DMS-2012000261/_layouts/15/DocIdRedir.aspx?ID=DS2012000261-2147124111-600</Url>
      <Description>DS2012000261-2147124111-600</Description>
    </_dlc_DocIdUrl>
  </documentManagement>
</p:properties>
</file>

<file path=customXml/itemProps1.xml><?xml version="1.0" encoding="utf-8"?>
<ds:datastoreItem xmlns:ds="http://schemas.openxmlformats.org/officeDocument/2006/customXml" ds:itemID="{03ACD6EA-1B7C-4880-B0EE-418A283FD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eb56b-44ff-4740-af43-62d65e45fb92"/>
    <ds:schemaRef ds:uri="1f40e2f7-0568-49f4-a420-da6390d91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4C042C-5B89-43E2-8322-26051647861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065403-EC3A-4EA8-8DBD-0FE0C6AE322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1f40e2f7-0568-49f4-a420-da6390d91ab1"/>
    <ds:schemaRef ds:uri="04feb56b-44ff-4740-af43-62d65e45fb92"/>
    <ds:schemaRef ds:uri="647dee24-73ba-4b7b-9173-c5e8dfadde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Inhoudstafel</vt:lpstr>
      <vt:lpstr>marktcontext</vt:lpstr>
      <vt:lpstr>vast</vt:lpstr>
      <vt:lpstr>mobiel</vt:lpstr>
      <vt:lpstr>multiplay</vt:lpstr>
      <vt:lpstr>TV</vt:lpstr>
      <vt:lpstr>Klantverloop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Hilde Verdickt</cp:lastModifiedBy>
  <cp:lastPrinted>2019-04-15T12:33:53Z</cp:lastPrinted>
  <dcterms:created xsi:type="dcterms:W3CDTF">2016-06-21T06:43:25Z</dcterms:created>
  <dcterms:modified xsi:type="dcterms:W3CDTF">2024-06-21T11:51:22Z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0x010100A6ACB00F0AAAB640B8A873143C675CCE01005091FBA3A7E2CB4A8D5F8484DA68BBBB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2b6d1540-5337-4565-b061-df5544f497fd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