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 yWindow="6012" windowWidth="25236" windowHeight="6060" firstSheet="1" activeTab="4"/>
  </bookViews>
  <sheets>
    <sheet name="Contents" sheetId="17" r:id="rId1"/>
    <sheet name="Common Parameters" sheetId="2" r:id="rId2"/>
    <sheet name="Margin" sheetId="20" r:id="rId3"/>
    <sheet name="Revenue" sheetId="21" r:id="rId4"/>
    <sheet name="Wholesale costs cable" sheetId="5" r:id="rId5"/>
    <sheet name="Own network costs" sheetId="18" r:id="rId6"/>
    <sheet name="Retail and other costs" sheetId="9" r:id="rId7"/>
    <sheet name="Voice traffic costs" sheetId="19" r:id="rId8"/>
  </sheets>
  <calcPr calcId="145621"/>
  <customWorkbookViews>
    <customWorkbookView name="Konrad Zoz - Persönliche Ansicht" guid="{C8B949A4-274B-420A-9033-9CAB608818B6}" mergeInterval="0" personalView="1" maximized="1" windowWidth="1682" windowHeight="672" activeSheetId="4"/>
  </customWorkbookViews>
</workbook>
</file>

<file path=xl/calcChain.xml><?xml version="1.0" encoding="utf-8"?>
<calcChain xmlns="http://schemas.openxmlformats.org/spreadsheetml/2006/main">
  <c r="G25" i="20" l="1"/>
  <c r="H25" i="20"/>
  <c r="I25" i="20"/>
  <c r="J25" i="20"/>
  <c r="K25" i="20"/>
  <c r="L25" i="20"/>
  <c r="M25" i="20"/>
  <c r="N25" i="20"/>
  <c r="O25" i="20"/>
  <c r="P25" i="20"/>
  <c r="Q25" i="20"/>
  <c r="R25" i="20"/>
  <c r="S25" i="20"/>
  <c r="T25" i="20"/>
  <c r="U25" i="20"/>
  <c r="V25" i="20"/>
  <c r="W25" i="20"/>
  <c r="X25" i="20"/>
  <c r="Y25" i="20"/>
  <c r="F26" i="20"/>
  <c r="G24" i="20"/>
  <c r="H24" i="20"/>
  <c r="I24" i="20"/>
  <c r="J24" i="20"/>
  <c r="K24" i="20"/>
  <c r="L24" i="20"/>
  <c r="M24" i="20"/>
  <c r="N24" i="20"/>
  <c r="O24" i="20"/>
  <c r="P24" i="20"/>
  <c r="Q24" i="20"/>
  <c r="R24" i="20"/>
  <c r="S24" i="20"/>
  <c r="T24" i="20"/>
  <c r="U24" i="20"/>
  <c r="V24" i="20"/>
  <c r="W24" i="20"/>
  <c r="X24" i="20"/>
  <c r="Y24" i="20"/>
  <c r="F24" i="20"/>
  <c r="E30" i="21"/>
  <c r="F30" i="21"/>
  <c r="G30" i="21"/>
  <c r="H30" i="21"/>
  <c r="I30" i="21"/>
  <c r="J30" i="21"/>
  <c r="K30" i="21"/>
  <c r="L30" i="21"/>
  <c r="M30" i="21"/>
  <c r="N30" i="21"/>
  <c r="O30" i="21"/>
  <c r="P30" i="21"/>
  <c r="Q30" i="21"/>
  <c r="R30" i="21"/>
  <c r="S30" i="21"/>
  <c r="T30" i="21"/>
  <c r="U30" i="21"/>
  <c r="V30" i="21"/>
  <c r="W30" i="21"/>
  <c r="D30" i="21"/>
  <c r="C135" i="21" l="1"/>
  <c r="D152" i="5"/>
  <c r="E29" i="21" l="1"/>
  <c r="F29" i="21"/>
  <c r="G29" i="21"/>
  <c r="H29" i="21"/>
  <c r="I29" i="21"/>
  <c r="J29" i="21"/>
  <c r="K29" i="21"/>
  <c r="L29" i="21"/>
  <c r="M29" i="21"/>
  <c r="N29" i="21"/>
  <c r="O29" i="21"/>
  <c r="P29" i="21"/>
  <c r="Q29" i="21"/>
  <c r="R29" i="21"/>
  <c r="S29" i="21"/>
  <c r="T29" i="21"/>
  <c r="U29" i="21"/>
  <c r="V29" i="21"/>
  <c r="W29" i="21"/>
  <c r="E124" i="21" l="1"/>
  <c r="F124" i="21"/>
  <c r="G124" i="21"/>
  <c r="H124" i="21"/>
  <c r="I124" i="21"/>
  <c r="J124" i="21"/>
  <c r="K124" i="21"/>
  <c r="L124" i="21"/>
  <c r="M124" i="21"/>
  <c r="N124" i="21"/>
  <c r="N130" i="21" s="1"/>
  <c r="O124" i="21"/>
  <c r="O130" i="21" s="1"/>
  <c r="P124" i="21"/>
  <c r="P130" i="21" s="1"/>
  <c r="Q124" i="21"/>
  <c r="Q130" i="21" s="1"/>
  <c r="R124" i="21"/>
  <c r="R130" i="21" s="1"/>
  <c r="S124" i="21"/>
  <c r="S130" i="21" s="1"/>
  <c r="T124" i="21"/>
  <c r="T130" i="21" s="1"/>
  <c r="U124" i="21"/>
  <c r="U130" i="21" s="1"/>
  <c r="V124" i="21"/>
  <c r="V130" i="21" s="1"/>
  <c r="W124" i="21"/>
  <c r="W130" i="21" s="1"/>
  <c r="D124" i="21"/>
  <c r="D29" i="21"/>
  <c r="J33" i="21"/>
  <c r="K33" i="21"/>
  <c r="L33" i="21"/>
  <c r="M33" i="21"/>
  <c r="N33" i="21"/>
  <c r="O33" i="21"/>
  <c r="P33" i="21"/>
  <c r="Q33" i="21"/>
  <c r="R33" i="21"/>
  <c r="S33" i="21"/>
  <c r="T33" i="21"/>
  <c r="U33" i="21"/>
  <c r="V33" i="21"/>
  <c r="W33" i="21"/>
  <c r="I33" i="21"/>
  <c r="E33" i="21"/>
  <c r="F33" i="21"/>
  <c r="G33" i="21"/>
  <c r="H33" i="21"/>
  <c r="D33" i="21"/>
  <c r="E19" i="21"/>
  <c r="F19" i="21"/>
  <c r="G19" i="21"/>
  <c r="H19" i="21"/>
  <c r="I19" i="21"/>
  <c r="J19" i="21"/>
  <c r="K19" i="21"/>
  <c r="L19" i="21"/>
  <c r="M19" i="21"/>
  <c r="N19" i="21"/>
  <c r="O19" i="21"/>
  <c r="P19" i="21"/>
  <c r="Q19" i="21"/>
  <c r="R19" i="21"/>
  <c r="S19" i="21"/>
  <c r="T19" i="21"/>
  <c r="U19" i="21"/>
  <c r="V19" i="21"/>
  <c r="W19" i="21"/>
  <c r="D19" i="21"/>
  <c r="D80" i="21" l="1"/>
  <c r="J31" i="21" l="1"/>
  <c r="K31" i="21"/>
  <c r="L31" i="21"/>
  <c r="M31" i="21"/>
  <c r="N31" i="21"/>
  <c r="O31" i="21"/>
  <c r="P31" i="21"/>
  <c r="Q31" i="21"/>
  <c r="R31" i="21"/>
  <c r="S31" i="21"/>
  <c r="T31" i="21"/>
  <c r="U31" i="21"/>
  <c r="V31" i="21"/>
  <c r="W31" i="21"/>
  <c r="E31" i="21"/>
  <c r="F31" i="21"/>
  <c r="I31" i="21"/>
  <c r="D31" i="21"/>
  <c r="E47" i="21"/>
  <c r="F47" i="21"/>
  <c r="G47" i="21"/>
  <c r="H47" i="21"/>
  <c r="I47" i="21"/>
  <c r="J47" i="21"/>
  <c r="K47" i="21"/>
  <c r="L47" i="21"/>
  <c r="M47" i="21"/>
  <c r="N47" i="21"/>
  <c r="O47" i="21"/>
  <c r="P47" i="21"/>
  <c r="Q47" i="21"/>
  <c r="R47" i="21"/>
  <c r="S47" i="21"/>
  <c r="T47" i="21"/>
  <c r="U47" i="21"/>
  <c r="V47" i="21"/>
  <c r="W47" i="21"/>
  <c r="D47" i="21"/>
  <c r="E129" i="18" l="1"/>
  <c r="E133" i="18" s="1"/>
  <c r="F129" i="18"/>
  <c r="G129" i="18"/>
  <c r="H129" i="18"/>
  <c r="I129" i="18"/>
  <c r="J129" i="18"/>
  <c r="J133" i="18" s="1"/>
  <c r="K129" i="18"/>
  <c r="K133" i="18" s="1"/>
  <c r="L129" i="18"/>
  <c r="L133" i="18" s="1"/>
  <c r="M129" i="18"/>
  <c r="M133" i="18" s="1"/>
  <c r="N129" i="18"/>
  <c r="N133" i="18" s="1"/>
  <c r="O129" i="18"/>
  <c r="O133" i="18" s="1"/>
  <c r="P129" i="18"/>
  <c r="P133" i="18" s="1"/>
  <c r="Q129" i="18"/>
  <c r="Q133" i="18" s="1"/>
  <c r="R129" i="18"/>
  <c r="R133" i="18" s="1"/>
  <c r="S129" i="18"/>
  <c r="S133" i="18" s="1"/>
  <c r="T129" i="18"/>
  <c r="T133" i="18" s="1"/>
  <c r="U129" i="18"/>
  <c r="U133" i="18" s="1"/>
  <c r="V129" i="18"/>
  <c r="V133" i="18" s="1"/>
  <c r="W129" i="18"/>
  <c r="W133" i="18" s="1"/>
  <c r="D129" i="18"/>
  <c r="D133" i="18" s="1"/>
  <c r="E143" i="5" l="1"/>
  <c r="F143" i="5"/>
  <c r="G143" i="5"/>
  <c r="H143" i="5"/>
  <c r="I143" i="5"/>
  <c r="J143" i="5"/>
  <c r="K143" i="5"/>
  <c r="L143" i="5"/>
  <c r="M143" i="5"/>
  <c r="N143" i="5"/>
  <c r="O143" i="5"/>
  <c r="P143" i="5"/>
  <c r="Q143" i="5"/>
  <c r="R143" i="5"/>
  <c r="S143" i="5"/>
  <c r="T143" i="5"/>
  <c r="U143" i="5"/>
  <c r="V143" i="5"/>
  <c r="W143" i="5"/>
  <c r="E144" i="5"/>
  <c r="F144" i="5"/>
  <c r="G144" i="5"/>
  <c r="H144" i="5"/>
  <c r="I144" i="5"/>
  <c r="J144" i="5"/>
  <c r="K144" i="5"/>
  <c r="L144" i="5"/>
  <c r="M144" i="5"/>
  <c r="N144" i="5"/>
  <c r="O144" i="5"/>
  <c r="P144" i="5"/>
  <c r="Q144" i="5"/>
  <c r="R144" i="5"/>
  <c r="S144" i="5"/>
  <c r="T144" i="5"/>
  <c r="U144" i="5"/>
  <c r="V144" i="5"/>
  <c r="W144" i="5"/>
  <c r="E145" i="5"/>
  <c r="E148" i="5" s="1"/>
  <c r="F145" i="5"/>
  <c r="G145" i="5"/>
  <c r="H145" i="5"/>
  <c r="I145" i="5"/>
  <c r="J145" i="5"/>
  <c r="K145" i="5"/>
  <c r="L145" i="5"/>
  <c r="M145" i="5"/>
  <c r="N145" i="5"/>
  <c r="O145" i="5"/>
  <c r="P145" i="5"/>
  <c r="Q145" i="5"/>
  <c r="R145" i="5"/>
  <c r="S145" i="5"/>
  <c r="T145" i="5"/>
  <c r="U145" i="5"/>
  <c r="V145" i="5"/>
  <c r="W145" i="5"/>
  <c r="E51" i="2" l="1"/>
  <c r="F51" i="2"/>
  <c r="G51" i="2"/>
  <c r="H51" i="2"/>
  <c r="I51" i="2"/>
  <c r="J51" i="2"/>
  <c r="K51" i="2"/>
  <c r="L51" i="2"/>
  <c r="M51" i="2"/>
  <c r="N51" i="2"/>
  <c r="O51" i="2"/>
  <c r="P51" i="2"/>
  <c r="Q51" i="2"/>
  <c r="R51" i="2"/>
  <c r="S51" i="2"/>
  <c r="T51" i="2"/>
  <c r="U51" i="2"/>
  <c r="V51" i="2"/>
  <c r="W51" i="2"/>
  <c r="D51" i="2"/>
  <c r="F84" i="20" l="1"/>
  <c r="D154" i="18"/>
  <c r="E181" i="18"/>
  <c r="F181" i="18"/>
  <c r="G181" i="18"/>
  <c r="H181" i="18"/>
  <c r="I181" i="18"/>
  <c r="J181" i="18"/>
  <c r="K181" i="18"/>
  <c r="L181" i="18"/>
  <c r="M181" i="18"/>
  <c r="N181" i="18"/>
  <c r="O181" i="18"/>
  <c r="P181" i="18"/>
  <c r="Q181" i="18"/>
  <c r="R181" i="18"/>
  <c r="S181" i="18"/>
  <c r="T181" i="18"/>
  <c r="U181" i="18"/>
  <c r="V181" i="18"/>
  <c r="W181" i="18"/>
  <c r="E182" i="18"/>
  <c r="F182" i="18"/>
  <c r="G182" i="18"/>
  <c r="H182" i="18"/>
  <c r="I182" i="18"/>
  <c r="J182" i="18"/>
  <c r="K182" i="18"/>
  <c r="L182" i="18"/>
  <c r="M182" i="18"/>
  <c r="N182" i="18"/>
  <c r="O182" i="18"/>
  <c r="P182" i="18"/>
  <c r="Q182" i="18"/>
  <c r="R182" i="18"/>
  <c r="S182" i="18"/>
  <c r="T182" i="18"/>
  <c r="U182" i="18"/>
  <c r="V182" i="18"/>
  <c r="W182" i="18"/>
  <c r="E183" i="18"/>
  <c r="F183" i="18"/>
  <c r="G183" i="18"/>
  <c r="H183" i="18"/>
  <c r="I183" i="18"/>
  <c r="J183" i="18"/>
  <c r="K183" i="18"/>
  <c r="L183" i="18"/>
  <c r="M183" i="18"/>
  <c r="N183" i="18"/>
  <c r="O183" i="18"/>
  <c r="P183" i="18"/>
  <c r="Q183" i="18"/>
  <c r="R183" i="18"/>
  <c r="S183" i="18"/>
  <c r="T183" i="18"/>
  <c r="U183" i="18"/>
  <c r="V183" i="18"/>
  <c r="W183" i="18"/>
  <c r="D182" i="18"/>
  <c r="D185" i="18" s="1"/>
  <c r="D181" i="18"/>
  <c r="D170" i="18"/>
  <c r="D160" i="18"/>
  <c r="D148" i="18"/>
  <c r="E5" i="19"/>
  <c r="E27" i="19" s="1"/>
  <c r="F5" i="19"/>
  <c r="F27" i="19" s="1"/>
  <c r="G5" i="19"/>
  <c r="G27" i="19" s="1"/>
  <c r="H5" i="19"/>
  <c r="H27" i="19" s="1"/>
  <c r="I5" i="19"/>
  <c r="I27" i="19" s="1"/>
  <c r="J5" i="19"/>
  <c r="J27" i="19" s="1"/>
  <c r="K5" i="19"/>
  <c r="K27" i="19" s="1"/>
  <c r="L5" i="19"/>
  <c r="L27" i="19" s="1"/>
  <c r="M5" i="19"/>
  <c r="M27" i="19" s="1"/>
  <c r="N5" i="19"/>
  <c r="N27" i="19" s="1"/>
  <c r="O5" i="19"/>
  <c r="O27" i="19" s="1"/>
  <c r="P5" i="19"/>
  <c r="P27" i="19" s="1"/>
  <c r="Q5" i="19"/>
  <c r="Q27" i="19" s="1"/>
  <c r="R5" i="19"/>
  <c r="R27" i="19" s="1"/>
  <c r="S5" i="19"/>
  <c r="S27" i="19" s="1"/>
  <c r="T5" i="19"/>
  <c r="T27" i="19" s="1"/>
  <c r="U5" i="19"/>
  <c r="U27" i="19" s="1"/>
  <c r="V5" i="19"/>
  <c r="V27" i="19" s="1"/>
  <c r="W5" i="19"/>
  <c r="W27" i="19" s="1"/>
  <c r="E54" i="9"/>
  <c r="F54" i="9"/>
  <c r="G54" i="9"/>
  <c r="H54" i="9"/>
  <c r="I54" i="9"/>
  <c r="J54" i="9"/>
  <c r="J56" i="9" s="1"/>
  <c r="K54" i="9"/>
  <c r="K56" i="9" s="1"/>
  <c r="L54" i="9"/>
  <c r="L56" i="9" s="1"/>
  <c r="M54" i="9"/>
  <c r="M56" i="9" s="1"/>
  <c r="N54" i="9"/>
  <c r="N56" i="9" s="1"/>
  <c r="O54" i="9"/>
  <c r="O56" i="9" s="1"/>
  <c r="P54" i="9"/>
  <c r="P56" i="9" s="1"/>
  <c r="Q54" i="9"/>
  <c r="Q56" i="9" s="1"/>
  <c r="R54" i="9"/>
  <c r="R56" i="9" s="1"/>
  <c r="S54" i="9"/>
  <c r="S56" i="9" s="1"/>
  <c r="T54" i="9"/>
  <c r="T56" i="9" s="1"/>
  <c r="U54" i="9"/>
  <c r="U56" i="9" s="1"/>
  <c r="V54" i="9"/>
  <c r="V56" i="9" s="1"/>
  <c r="W54" i="9"/>
  <c r="W56" i="9" s="1"/>
  <c r="D54" i="9"/>
  <c r="D55" i="9"/>
  <c r="F86" i="20" s="1"/>
  <c r="E151" i="21"/>
  <c r="F151" i="21"/>
  <c r="G151" i="21"/>
  <c r="H151" i="21"/>
  <c r="I151" i="21"/>
  <c r="J151" i="21"/>
  <c r="K151" i="21"/>
  <c r="L151" i="21"/>
  <c r="M151" i="21"/>
  <c r="N151" i="21"/>
  <c r="O151" i="21"/>
  <c r="P151" i="21"/>
  <c r="Q151" i="21"/>
  <c r="R151" i="21"/>
  <c r="S151" i="21"/>
  <c r="T151" i="21"/>
  <c r="U151" i="21"/>
  <c r="V151" i="21"/>
  <c r="W151" i="21"/>
  <c r="D151" i="21"/>
  <c r="D145" i="21"/>
  <c r="V148" i="21" s="1"/>
  <c r="V155" i="21" s="1"/>
  <c r="X45" i="20" s="1"/>
  <c r="E139" i="21"/>
  <c r="F139" i="21"/>
  <c r="G139" i="21"/>
  <c r="H139" i="21"/>
  <c r="I139" i="21"/>
  <c r="J139" i="21"/>
  <c r="K139" i="21"/>
  <c r="L139" i="21"/>
  <c r="M139" i="21"/>
  <c r="N139" i="21"/>
  <c r="O139" i="21"/>
  <c r="P139" i="21"/>
  <c r="Q139" i="21"/>
  <c r="R139" i="21"/>
  <c r="S139" i="21"/>
  <c r="T139" i="21"/>
  <c r="U139" i="21"/>
  <c r="V139" i="21"/>
  <c r="W139" i="21"/>
  <c r="D139" i="21"/>
  <c r="E123" i="21"/>
  <c r="F123" i="21"/>
  <c r="G123" i="21"/>
  <c r="H123" i="21"/>
  <c r="I123" i="21"/>
  <c r="J123" i="21"/>
  <c r="K123" i="21"/>
  <c r="L123" i="21"/>
  <c r="M123" i="21"/>
  <c r="N123" i="21"/>
  <c r="O123" i="21"/>
  <c r="P123" i="21"/>
  <c r="Q123" i="21"/>
  <c r="R123" i="21"/>
  <c r="S123" i="21"/>
  <c r="T123" i="21"/>
  <c r="U123" i="21"/>
  <c r="V123" i="21"/>
  <c r="W123" i="21"/>
  <c r="D123" i="21"/>
  <c r="E89" i="21"/>
  <c r="F89" i="21"/>
  <c r="G89" i="21"/>
  <c r="H89" i="21"/>
  <c r="I89" i="21"/>
  <c r="J89" i="21"/>
  <c r="K89" i="21"/>
  <c r="L89" i="21"/>
  <c r="M89" i="21"/>
  <c r="N89" i="21"/>
  <c r="O89" i="21"/>
  <c r="P89" i="21"/>
  <c r="Q89" i="21"/>
  <c r="R89" i="21"/>
  <c r="S89" i="21"/>
  <c r="T89" i="21"/>
  <c r="U89" i="21"/>
  <c r="V89" i="21"/>
  <c r="W89" i="21"/>
  <c r="D89" i="21"/>
  <c r="E67" i="21"/>
  <c r="F67" i="21"/>
  <c r="G67" i="21"/>
  <c r="H67" i="21"/>
  <c r="I67" i="21"/>
  <c r="J67" i="21"/>
  <c r="J68" i="21" s="1"/>
  <c r="K67" i="21"/>
  <c r="K68" i="21" s="1"/>
  <c r="L67" i="21"/>
  <c r="L68" i="21" s="1"/>
  <c r="M67" i="21"/>
  <c r="M68" i="21" s="1"/>
  <c r="N67" i="21"/>
  <c r="N68" i="21" s="1"/>
  <c r="O67" i="21"/>
  <c r="O68" i="21" s="1"/>
  <c r="P67" i="21"/>
  <c r="P68" i="21" s="1"/>
  <c r="Q67" i="21"/>
  <c r="Q68" i="21" s="1"/>
  <c r="R67" i="21"/>
  <c r="R68" i="21" s="1"/>
  <c r="S67" i="21"/>
  <c r="S68" i="21" s="1"/>
  <c r="T67" i="21"/>
  <c r="T68" i="21" s="1"/>
  <c r="U67" i="21"/>
  <c r="U68" i="21" s="1"/>
  <c r="V67" i="21"/>
  <c r="V68" i="21" s="1"/>
  <c r="W67" i="21"/>
  <c r="W68" i="21" s="1"/>
  <c r="D67" i="21"/>
  <c r="E42" i="21"/>
  <c r="F42" i="21"/>
  <c r="G42" i="21"/>
  <c r="H42" i="21"/>
  <c r="I42" i="21"/>
  <c r="J42" i="21"/>
  <c r="K42" i="21"/>
  <c r="L42" i="21"/>
  <c r="M42" i="21"/>
  <c r="N42" i="21"/>
  <c r="O42" i="21"/>
  <c r="P42" i="21"/>
  <c r="Q42" i="21"/>
  <c r="R42" i="21"/>
  <c r="S42" i="21"/>
  <c r="T42" i="21"/>
  <c r="U42" i="21"/>
  <c r="V42" i="21"/>
  <c r="W42" i="21"/>
  <c r="D42" i="21"/>
  <c r="L16" i="21"/>
  <c r="M16" i="21"/>
  <c r="N16" i="21"/>
  <c r="O16" i="21"/>
  <c r="P16" i="21"/>
  <c r="Q16" i="21"/>
  <c r="R16" i="21"/>
  <c r="S16" i="21"/>
  <c r="T16" i="21"/>
  <c r="U16" i="21"/>
  <c r="V16" i="21"/>
  <c r="W16" i="21"/>
  <c r="E16" i="21"/>
  <c r="F16" i="21"/>
  <c r="G16" i="21"/>
  <c r="H16" i="21"/>
  <c r="I16" i="21"/>
  <c r="J16" i="21"/>
  <c r="K16" i="21"/>
  <c r="D16" i="21"/>
  <c r="E9" i="21"/>
  <c r="F9" i="21"/>
  <c r="G9" i="21"/>
  <c r="H9" i="21"/>
  <c r="I9" i="21"/>
  <c r="J9" i="21"/>
  <c r="K9" i="21"/>
  <c r="L9" i="21"/>
  <c r="M9" i="21"/>
  <c r="N9" i="21"/>
  <c r="O9" i="21"/>
  <c r="P9" i="21"/>
  <c r="Q9" i="21"/>
  <c r="R9" i="21"/>
  <c r="S9" i="21"/>
  <c r="T9" i="21"/>
  <c r="U9" i="21"/>
  <c r="V9" i="21"/>
  <c r="W9" i="21"/>
  <c r="D9" i="21"/>
  <c r="T154" i="21"/>
  <c r="V44" i="20" s="1"/>
  <c r="P154" i="21"/>
  <c r="R44" i="20" s="1"/>
  <c r="W154" i="21"/>
  <c r="Y44" i="20" s="1"/>
  <c r="V154" i="21"/>
  <c r="X44" i="20" s="1"/>
  <c r="U154" i="21"/>
  <c r="W44" i="20" s="1"/>
  <c r="S154" i="21"/>
  <c r="U44" i="20" s="1"/>
  <c r="R154" i="21"/>
  <c r="T44" i="20" s="1"/>
  <c r="Q154" i="21"/>
  <c r="S44" i="20" s="1"/>
  <c r="O154" i="21"/>
  <c r="Q44" i="20" s="1"/>
  <c r="N154" i="21"/>
  <c r="P44" i="20" s="1"/>
  <c r="M129" i="21"/>
  <c r="L129" i="21"/>
  <c r="K129" i="21"/>
  <c r="J129" i="21"/>
  <c r="I129" i="21"/>
  <c r="H129" i="21"/>
  <c r="G129" i="21"/>
  <c r="F129" i="21"/>
  <c r="E129" i="21"/>
  <c r="D129" i="21"/>
  <c r="M128" i="21"/>
  <c r="L128" i="21"/>
  <c r="K128" i="21"/>
  <c r="J128" i="21"/>
  <c r="I128" i="21"/>
  <c r="H128" i="21"/>
  <c r="G128" i="21"/>
  <c r="F128" i="21"/>
  <c r="E128" i="21"/>
  <c r="D128" i="21"/>
  <c r="M127" i="21"/>
  <c r="L127" i="21"/>
  <c r="K127" i="21"/>
  <c r="J127" i="21"/>
  <c r="I127" i="21"/>
  <c r="H127" i="21"/>
  <c r="G127" i="21"/>
  <c r="F127" i="21"/>
  <c r="E127" i="21"/>
  <c r="D127" i="21"/>
  <c r="M126" i="21"/>
  <c r="L126" i="21"/>
  <c r="K126" i="21"/>
  <c r="J126" i="21"/>
  <c r="I126" i="21"/>
  <c r="H126" i="21"/>
  <c r="G126" i="21"/>
  <c r="F126" i="21"/>
  <c r="E126" i="21"/>
  <c r="D126" i="21"/>
  <c r="M125" i="21"/>
  <c r="L125" i="21"/>
  <c r="K125" i="21"/>
  <c r="J125" i="21"/>
  <c r="I125" i="21"/>
  <c r="H125" i="21"/>
  <c r="G125" i="21"/>
  <c r="F125" i="21"/>
  <c r="E125" i="21"/>
  <c r="D125" i="21"/>
  <c r="W80" i="21"/>
  <c r="V80" i="21"/>
  <c r="U80" i="21"/>
  <c r="T80" i="21"/>
  <c r="S80" i="21"/>
  <c r="R80" i="21"/>
  <c r="Q80" i="21"/>
  <c r="P80" i="21"/>
  <c r="O80" i="21"/>
  <c r="N80" i="21"/>
  <c r="M80" i="21"/>
  <c r="L80" i="21"/>
  <c r="K80" i="21"/>
  <c r="J80" i="21"/>
  <c r="I80" i="21"/>
  <c r="H80" i="21"/>
  <c r="G80" i="21"/>
  <c r="F80" i="21"/>
  <c r="E80" i="21"/>
  <c r="W32" i="21"/>
  <c r="V32" i="21"/>
  <c r="U32" i="21"/>
  <c r="T32" i="21"/>
  <c r="S32" i="21"/>
  <c r="R32" i="21"/>
  <c r="Q32" i="21"/>
  <c r="P32" i="21"/>
  <c r="O32" i="21"/>
  <c r="N32" i="21"/>
  <c r="M32" i="21"/>
  <c r="L32" i="21"/>
  <c r="K32" i="21"/>
  <c r="J32" i="21"/>
  <c r="I32" i="21"/>
  <c r="H32" i="21"/>
  <c r="G32" i="21"/>
  <c r="F32" i="21"/>
  <c r="E32" i="21"/>
  <c r="D32" i="21"/>
  <c r="W34" i="21"/>
  <c r="U34" i="21"/>
  <c r="T34" i="21"/>
  <c r="L34" i="21"/>
  <c r="L35" i="21" s="1"/>
  <c r="L152" i="21" s="1"/>
  <c r="N42" i="20" s="1"/>
  <c r="K34" i="21"/>
  <c r="I34" i="21"/>
  <c r="E34" i="21"/>
  <c r="D34" i="21"/>
  <c r="D35" i="21" s="1"/>
  <c r="D152" i="21" s="1"/>
  <c r="F42" i="20" s="1"/>
  <c r="H31" i="21"/>
  <c r="G31" i="21"/>
  <c r="T35" i="21" l="1"/>
  <c r="T152" i="21" s="1"/>
  <c r="V42" i="20" s="1"/>
  <c r="D130" i="21"/>
  <c r="D154" i="21" s="1"/>
  <c r="F44" i="20" s="1"/>
  <c r="L130" i="21"/>
  <c r="L154" i="21" s="1"/>
  <c r="N44" i="20" s="1"/>
  <c r="I35" i="21"/>
  <c r="I152" i="21" s="1"/>
  <c r="K42" i="20" s="1"/>
  <c r="G130" i="21"/>
  <c r="G154" i="21" s="1"/>
  <c r="I44" i="20" s="1"/>
  <c r="H130" i="21"/>
  <c r="H154" i="21" s="1"/>
  <c r="J44" i="20" s="1"/>
  <c r="E130" i="21"/>
  <c r="E154" i="21" s="1"/>
  <c r="G44" i="20" s="1"/>
  <c r="I130" i="21"/>
  <c r="I154" i="21" s="1"/>
  <c r="K44" i="20" s="1"/>
  <c r="M130" i="21"/>
  <c r="M154" i="21" s="1"/>
  <c r="O44" i="20" s="1"/>
  <c r="K130" i="21"/>
  <c r="K154" i="21" s="1"/>
  <c r="M44" i="20" s="1"/>
  <c r="F130" i="21"/>
  <c r="F154" i="21" s="1"/>
  <c r="H44" i="20" s="1"/>
  <c r="J130" i="21"/>
  <c r="J154" i="21" s="1"/>
  <c r="L44" i="20" s="1"/>
  <c r="V74" i="21"/>
  <c r="V77" i="21"/>
  <c r="V79" i="21"/>
  <c r="R74" i="21"/>
  <c r="R77" i="21"/>
  <c r="R79" i="21"/>
  <c r="N74" i="21"/>
  <c r="N77" i="21"/>
  <c r="N79" i="21"/>
  <c r="J74" i="21"/>
  <c r="J77" i="21"/>
  <c r="J79" i="21"/>
  <c r="U74" i="21"/>
  <c r="U79" i="21"/>
  <c r="U77" i="21"/>
  <c r="Q74" i="21"/>
  <c r="Q79" i="21"/>
  <c r="Q77" i="21"/>
  <c r="M74" i="21"/>
  <c r="M79" i="21"/>
  <c r="M77" i="21"/>
  <c r="T74" i="21"/>
  <c r="T77" i="21"/>
  <c r="T79" i="21"/>
  <c r="P74" i="21"/>
  <c r="P77" i="21"/>
  <c r="P79" i="21"/>
  <c r="L77" i="21"/>
  <c r="L79" i="21"/>
  <c r="K77" i="21"/>
  <c r="K79" i="21"/>
  <c r="W74" i="21"/>
  <c r="W77" i="21"/>
  <c r="W79" i="21"/>
  <c r="S74" i="21"/>
  <c r="S77" i="21"/>
  <c r="S79" i="21"/>
  <c r="O74" i="21"/>
  <c r="O77" i="21"/>
  <c r="O79" i="21"/>
  <c r="L71" i="21"/>
  <c r="L74" i="21"/>
  <c r="K78" i="21"/>
  <c r="K74" i="21"/>
  <c r="R148" i="21"/>
  <c r="R155" i="21" s="1"/>
  <c r="T45" i="20" s="1"/>
  <c r="W148" i="21"/>
  <c r="W155" i="21" s="1"/>
  <c r="Y45" i="20" s="1"/>
  <c r="V186" i="18"/>
  <c r="R186" i="18"/>
  <c r="N186" i="18"/>
  <c r="J186" i="18"/>
  <c r="U185" i="18"/>
  <c r="Q185" i="18"/>
  <c r="M185" i="18"/>
  <c r="U186" i="18"/>
  <c r="Q186" i="18"/>
  <c r="M186" i="18"/>
  <c r="E186" i="18"/>
  <c r="T185" i="18"/>
  <c r="P185" i="18"/>
  <c r="L185" i="18"/>
  <c r="T186" i="18"/>
  <c r="P186" i="18"/>
  <c r="L186" i="18"/>
  <c r="W185" i="18"/>
  <c r="S185" i="18"/>
  <c r="O185" i="18"/>
  <c r="K185" i="18"/>
  <c r="W186" i="18"/>
  <c r="S186" i="18"/>
  <c r="O186" i="18"/>
  <c r="K186" i="18"/>
  <c r="V185" i="18"/>
  <c r="R185" i="18"/>
  <c r="N185" i="18"/>
  <c r="J185" i="18"/>
  <c r="N148" i="21"/>
  <c r="N155" i="21" s="1"/>
  <c r="P45" i="20" s="1"/>
  <c r="T148" i="21"/>
  <c r="T155" i="21" s="1"/>
  <c r="V45" i="20" s="1"/>
  <c r="P148" i="21"/>
  <c r="P155" i="21" s="1"/>
  <c r="R45" i="20" s="1"/>
  <c r="U148" i="21"/>
  <c r="U155" i="21" s="1"/>
  <c r="W45" i="20" s="1"/>
  <c r="Q148" i="21"/>
  <c r="Q155" i="21" s="1"/>
  <c r="S45" i="20" s="1"/>
  <c r="U71" i="21"/>
  <c r="U76" i="21"/>
  <c r="U73" i="21"/>
  <c r="U72" i="21"/>
  <c r="U78" i="21"/>
  <c r="U75" i="21"/>
  <c r="M76" i="21"/>
  <c r="M73" i="21"/>
  <c r="M75" i="21"/>
  <c r="M72" i="21"/>
  <c r="M71" i="21"/>
  <c r="M78" i="21"/>
  <c r="Q72" i="21"/>
  <c r="Q78" i="21"/>
  <c r="Q75" i="21"/>
  <c r="Q73" i="21"/>
  <c r="Q76" i="21"/>
  <c r="Q71" i="21"/>
  <c r="O76" i="21"/>
  <c r="O73" i="21"/>
  <c r="O71" i="21"/>
  <c r="O78" i="21"/>
  <c r="O75" i="21"/>
  <c r="O72" i="21"/>
  <c r="S78" i="21"/>
  <c r="S75" i="21"/>
  <c r="S76" i="21"/>
  <c r="S73" i="21"/>
  <c r="S71" i="21"/>
  <c r="S72" i="21"/>
  <c r="W76" i="21"/>
  <c r="W73" i="21"/>
  <c r="W72" i="21"/>
  <c r="W71" i="21"/>
  <c r="W78" i="21"/>
  <c r="W75" i="21"/>
  <c r="T78" i="21"/>
  <c r="T76" i="21"/>
  <c r="T75" i="21"/>
  <c r="T73" i="21"/>
  <c r="T71" i="21"/>
  <c r="T72" i="21"/>
  <c r="G34" i="21"/>
  <c r="G35" i="21" s="1"/>
  <c r="G152" i="21" s="1"/>
  <c r="I42" i="20" s="1"/>
  <c r="O34" i="21"/>
  <c r="O35" i="21" s="1"/>
  <c r="O152" i="21" s="1"/>
  <c r="Q42" i="20" s="1"/>
  <c r="S34" i="21"/>
  <c r="S35" i="21" s="1"/>
  <c r="S152" i="21" s="1"/>
  <c r="U42" i="20" s="1"/>
  <c r="H34" i="21"/>
  <c r="H35" i="21" s="1"/>
  <c r="H152" i="21" s="1"/>
  <c r="J42" i="20" s="1"/>
  <c r="P34" i="21"/>
  <c r="P35" i="21" s="1"/>
  <c r="P152" i="21" s="1"/>
  <c r="R42" i="20" s="1"/>
  <c r="E35" i="21"/>
  <c r="E152" i="21" s="1"/>
  <c r="G42" i="20" s="1"/>
  <c r="K35" i="21"/>
  <c r="K152" i="21" s="1"/>
  <c r="M42" i="20" s="1"/>
  <c r="U35" i="21"/>
  <c r="U152" i="21" s="1"/>
  <c r="W42" i="20" s="1"/>
  <c r="J78" i="21"/>
  <c r="J76" i="21"/>
  <c r="J75" i="21"/>
  <c r="J73" i="21"/>
  <c r="J72" i="21"/>
  <c r="J71" i="21"/>
  <c r="N78" i="21"/>
  <c r="N76" i="21"/>
  <c r="N75" i="21"/>
  <c r="N73" i="21"/>
  <c r="N72" i="21"/>
  <c r="N71" i="21"/>
  <c r="R78" i="21"/>
  <c r="R76" i="21"/>
  <c r="R75" i="21"/>
  <c r="R73" i="21"/>
  <c r="R72" i="21"/>
  <c r="R71" i="21"/>
  <c r="V78" i="21"/>
  <c r="V76" i="21"/>
  <c r="V75" i="21"/>
  <c r="V73" i="21"/>
  <c r="V72" i="21"/>
  <c r="V71" i="21"/>
  <c r="L78" i="21"/>
  <c r="L76" i="21"/>
  <c r="L75" i="21"/>
  <c r="L73" i="21"/>
  <c r="K73" i="21"/>
  <c r="K76" i="21"/>
  <c r="P78" i="21"/>
  <c r="P76" i="21"/>
  <c r="P75" i="21"/>
  <c r="P73" i="21"/>
  <c r="M34" i="21"/>
  <c r="M35" i="21" s="1"/>
  <c r="M152" i="21" s="1"/>
  <c r="O42" i="20" s="1"/>
  <c r="Q34" i="21"/>
  <c r="Q35" i="21" s="1"/>
  <c r="Q152" i="21" s="1"/>
  <c r="S42" i="20" s="1"/>
  <c r="W35" i="21"/>
  <c r="W152" i="21" s="1"/>
  <c r="Y42" i="20" s="1"/>
  <c r="K72" i="21"/>
  <c r="P72" i="21"/>
  <c r="V34" i="21"/>
  <c r="V35" i="21" s="1"/>
  <c r="V152" i="21" s="1"/>
  <c r="X42" i="20" s="1"/>
  <c r="F34" i="21"/>
  <c r="F35" i="21" s="1"/>
  <c r="F152" i="21" s="1"/>
  <c r="H42" i="20" s="1"/>
  <c r="J34" i="21"/>
  <c r="J35" i="21" s="1"/>
  <c r="J152" i="21" s="1"/>
  <c r="L42" i="20" s="1"/>
  <c r="N34" i="21"/>
  <c r="N35" i="21" s="1"/>
  <c r="N152" i="21" s="1"/>
  <c r="P42" i="20" s="1"/>
  <c r="R34" i="21"/>
  <c r="R35" i="21" s="1"/>
  <c r="R152" i="21" s="1"/>
  <c r="T42" i="20" s="1"/>
  <c r="K71" i="21"/>
  <c r="P71" i="21"/>
  <c r="L72" i="21"/>
  <c r="K75" i="21"/>
  <c r="O148" i="21"/>
  <c r="O155" i="21" s="1"/>
  <c r="Q45" i="20" s="1"/>
  <c r="S148" i="21"/>
  <c r="S155" i="21" s="1"/>
  <c r="U45" i="20" s="1"/>
  <c r="D145" i="5" l="1"/>
  <c r="D148" i="5" s="1"/>
  <c r="D144" i="5"/>
  <c r="D143" i="5"/>
  <c r="E142" i="5"/>
  <c r="F142" i="5"/>
  <c r="G142" i="5"/>
  <c r="H142" i="5"/>
  <c r="I142" i="5"/>
  <c r="J142" i="5"/>
  <c r="J136" i="5" s="1"/>
  <c r="K142" i="5"/>
  <c r="K136" i="5" s="1"/>
  <c r="L142" i="5"/>
  <c r="L136" i="5" s="1"/>
  <c r="M142" i="5"/>
  <c r="M136" i="5" s="1"/>
  <c r="N142" i="5"/>
  <c r="N136" i="5" s="1"/>
  <c r="O142" i="5"/>
  <c r="O136" i="5" s="1"/>
  <c r="P142" i="5"/>
  <c r="P136" i="5" s="1"/>
  <c r="Q142" i="5"/>
  <c r="Q136" i="5" s="1"/>
  <c r="R142" i="5"/>
  <c r="R136" i="5" s="1"/>
  <c r="S142" i="5"/>
  <c r="S136" i="5" s="1"/>
  <c r="T142" i="5"/>
  <c r="T136" i="5" s="1"/>
  <c r="U142" i="5"/>
  <c r="U136" i="5" s="1"/>
  <c r="V142" i="5"/>
  <c r="V136" i="5" s="1"/>
  <c r="W142" i="5"/>
  <c r="W136" i="5" s="1"/>
  <c r="D142" i="5"/>
  <c r="E140" i="5"/>
  <c r="F140" i="5"/>
  <c r="G140" i="5"/>
  <c r="H140" i="5"/>
  <c r="I140" i="5"/>
  <c r="J140" i="5"/>
  <c r="K140" i="5"/>
  <c r="L140" i="5"/>
  <c r="M140" i="5"/>
  <c r="N140" i="5"/>
  <c r="O140" i="5"/>
  <c r="P140" i="5"/>
  <c r="Q140" i="5"/>
  <c r="R140" i="5"/>
  <c r="S140" i="5"/>
  <c r="T140" i="5"/>
  <c r="U140" i="5"/>
  <c r="V140" i="5"/>
  <c r="W140" i="5"/>
  <c r="D140" i="5"/>
  <c r="D10" i="5"/>
  <c r="R148" i="5" l="1"/>
  <c r="R146" i="5"/>
  <c r="R147" i="5"/>
  <c r="J148" i="5"/>
  <c r="J146" i="5"/>
  <c r="J147" i="5"/>
  <c r="F146" i="5"/>
  <c r="F148" i="5"/>
  <c r="F147" i="5"/>
  <c r="Q146" i="5"/>
  <c r="Q147" i="5"/>
  <c r="Q148" i="5"/>
  <c r="I147" i="5"/>
  <c r="I146" i="5"/>
  <c r="I148" i="5"/>
  <c r="T147" i="5"/>
  <c r="T148" i="5"/>
  <c r="T146" i="5"/>
  <c r="P146" i="5"/>
  <c r="P148" i="5"/>
  <c r="P147" i="5"/>
  <c r="L147" i="5"/>
  <c r="L146" i="5"/>
  <c r="L148" i="5"/>
  <c r="H148" i="5"/>
  <c r="H146" i="5"/>
  <c r="H147" i="5"/>
  <c r="D147" i="5"/>
  <c r="D146" i="5"/>
  <c r="V148" i="5"/>
  <c r="V146" i="5"/>
  <c r="V147" i="5"/>
  <c r="N147" i="5"/>
  <c r="N146" i="5"/>
  <c r="N148" i="5"/>
  <c r="U148" i="5"/>
  <c r="U147" i="5"/>
  <c r="U146" i="5"/>
  <c r="M148" i="5"/>
  <c r="M147" i="5"/>
  <c r="M146" i="5"/>
  <c r="E146" i="5"/>
  <c r="E147" i="5"/>
  <c r="W146" i="5"/>
  <c r="W147" i="5"/>
  <c r="W148" i="5"/>
  <c r="S147" i="5"/>
  <c r="S148" i="5"/>
  <c r="S146" i="5"/>
  <c r="O148" i="5"/>
  <c r="O147" i="5"/>
  <c r="O146" i="5"/>
  <c r="K147" i="5"/>
  <c r="K148" i="5"/>
  <c r="K146" i="5"/>
  <c r="G146" i="5"/>
  <c r="G148" i="5"/>
  <c r="G147" i="5"/>
  <c r="E95" i="5"/>
  <c r="E98" i="5" s="1"/>
  <c r="G51" i="20" s="1"/>
  <c r="F95" i="5"/>
  <c r="F98" i="5" s="1"/>
  <c r="H51" i="20" s="1"/>
  <c r="G98" i="5"/>
  <c r="I51" i="20" s="1"/>
  <c r="H95" i="5"/>
  <c r="H98" i="5" s="1"/>
  <c r="J51" i="20" s="1"/>
  <c r="I95" i="5"/>
  <c r="I98" i="5" s="1"/>
  <c r="K51" i="20" s="1"/>
  <c r="J95" i="5"/>
  <c r="J98" i="5" s="1"/>
  <c r="L51" i="20" s="1"/>
  <c r="K95" i="5"/>
  <c r="K98" i="5" s="1"/>
  <c r="M51" i="20" s="1"/>
  <c r="L95" i="5"/>
  <c r="L98" i="5" s="1"/>
  <c r="N51" i="20" s="1"/>
  <c r="M95" i="5"/>
  <c r="M98" i="5" s="1"/>
  <c r="O51" i="20" s="1"/>
  <c r="N95" i="5"/>
  <c r="N98" i="5" s="1"/>
  <c r="P51" i="20" s="1"/>
  <c r="O95" i="5"/>
  <c r="O98" i="5" s="1"/>
  <c r="Q51" i="20" s="1"/>
  <c r="P95" i="5"/>
  <c r="P98" i="5" s="1"/>
  <c r="R51" i="20" s="1"/>
  <c r="Q95" i="5"/>
  <c r="Q98" i="5" s="1"/>
  <c r="S51" i="20" s="1"/>
  <c r="R95" i="5"/>
  <c r="R98" i="5" s="1"/>
  <c r="T51" i="20" s="1"/>
  <c r="S95" i="5"/>
  <c r="S98" i="5" s="1"/>
  <c r="U51" i="20" s="1"/>
  <c r="T95" i="5"/>
  <c r="T98" i="5" s="1"/>
  <c r="V51" i="20" s="1"/>
  <c r="U95" i="5"/>
  <c r="U98" i="5" s="1"/>
  <c r="W51" i="20" s="1"/>
  <c r="V95" i="5"/>
  <c r="V98" i="5" s="1"/>
  <c r="X51" i="20" s="1"/>
  <c r="W95" i="5"/>
  <c r="W98" i="5" s="1"/>
  <c r="Y51" i="20" s="1"/>
  <c r="D95" i="5"/>
  <c r="D98" i="5" s="1"/>
  <c r="F51" i="20" s="1"/>
  <c r="B95" i="5"/>
  <c r="E90" i="5"/>
  <c r="F90" i="5"/>
  <c r="G90" i="5"/>
  <c r="H90" i="5"/>
  <c r="I90" i="5"/>
  <c r="J90" i="5"/>
  <c r="K90" i="5"/>
  <c r="L90" i="5"/>
  <c r="M90" i="5"/>
  <c r="N90" i="5"/>
  <c r="O90" i="5"/>
  <c r="P90" i="5"/>
  <c r="Q90" i="5"/>
  <c r="R90" i="5"/>
  <c r="S90" i="5"/>
  <c r="T90" i="5"/>
  <c r="U90" i="5"/>
  <c r="V90" i="5"/>
  <c r="W90" i="5"/>
  <c r="D90" i="5"/>
  <c r="B90" i="5"/>
  <c r="E91" i="5"/>
  <c r="F91" i="5"/>
  <c r="G91" i="5"/>
  <c r="H91" i="5"/>
  <c r="I91" i="5"/>
  <c r="J91" i="5"/>
  <c r="K91" i="5"/>
  <c r="L91" i="5"/>
  <c r="M91" i="5"/>
  <c r="N91" i="5"/>
  <c r="O91" i="5"/>
  <c r="P91" i="5"/>
  <c r="Q91" i="5"/>
  <c r="R91" i="5"/>
  <c r="S91" i="5"/>
  <c r="T91" i="5"/>
  <c r="U91" i="5"/>
  <c r="V91" i="5"/>
  <c r="W91" i="5"/>
  <c r="E92" i="5"/>
  <c r="F92" i="5"/>
  <c r="G92" i="5"/>
  <c r="H92" i="5"/>
  <c r="I92" i="5"/>
  <c r="J92" i="5"/>
  <c r="K92" i="5"/>
  <c r="L92" i="5"/>
  <c r="M92" i="5"/>
  <c r="N92" i="5"/>
  <c r="O92" i="5"/>
  <c r="P92" i="5"/>
  <c r="Q92" i="5"/>
  <c r="R92" i="5"/>
  <c r="S92" i="5"/>
  <c r="T92" i="5"/>
  <c r="U92" i="5"/>
  <c r="V92" i="5"/>
  <c r="W92" i="5"/>
  <c r="E93" i="5"/>
  <c r="F93" i="5"/>
  <c r="G93" i="5"/>
  <c r="H93" i="5"/>
  <c r="I93" i="5"/>
  <c r="J93" i="5"/>
  <c r="K93" i="5"/>
  <c r="L93" i="5"/>
  <c r="M93" i="5"/>
  <c r="N93" i="5"/>
  <c r="O93" i="5"/>
  <c r="P93" i="5"/>
  <c r="Q93" i="5"/>
  <c r="R93" i="5"/>
  <c r="S93" i="5"/>
  <c r="T93" i="5"/>
  <c r="U93" i="5"/>
  <c r="V93" i="5"/>
  <c r="W93" i="5"/>
  <c r="E94" i="5"/>
  <c r="F94" i="5"/>
  <c r="G94" i="5"/>
  <c r="H94" i="5"/>
  <c r="I94" i="5"/>
  <c r="J94" i="5"/>
  <c r="K94" i="5"/>
  <c r="L94" i="5"/>
  <c r="M94" i="5"/>
  <c r="N94" i="5"/>
  <c r="O94" i="5"/>
  <c r="P94" i="5"/>
  <c r="Q94" i="5"/>
  <c r="R94" i="5"/>
  <c r="S94" i="5"/>
  <c r="T94" i="5"/>
  <c r="U94" i="5"/>
  <c r="V94" i="5"/>
  <c r="W94" i="5"/>
  <c r="D94" i="5"/>
  <c r="B94" i="5"/>
  <c r="D93" i="5"/>
  <c r="B93" i="5"/>
  <c r="D92" i="5"/>
  <c r="B92" i="5"/>
  <c r="B91" i="5"/>
  <c r="D91" i="5"/>
  <c r="V105" i="5" l="1"/>
  <c r="X58" i="20" s="1"/>
  <c r="V104" i="5"/>
  <c r="X57" i="20" s="1"/>
  <c r="V108" i="5"/>
  <c r="X61" i="20" s="1"/>
  <c r="V107" i="5"/>
  <c r="X60" i="20" s="1"/>
  <c r="V106" i="5"/>
  <c r="X59" i="20" s="1"/>
  <c r="V103" i="5"/>
  <c r="X56" i="20" s="1"/>
  <c r="V102" i="5"/>
  <c r="X55" i="20" s="1"/>
  <c r="R105" i="5"/>
  <c r="T58" i="20" s="1"/>
  <c r="R104" i="5"/>
  <c r="T57" i="20" s="1"/>
  <c r="R108" i="5"/>
  <c r="T61" i="20" s="1"/>
  <c r="R107" i="5"/>
  <c r="T60" i="20" s="1"/>
  <c r="R106" i="5"/>
  <c r="T59" i="20" s="1"/>
  <c r="R103" i="5"/>
  <c r="T56" i="20" s="1"/>
  <c r="R102" i="5"/>
  <c r="T55" i="20" s="1"/>
  <c r="N105" i="5"/>
  <c r="P58" i="20" s="1"/>
  <c r="N104" i="5"/>
  <c r="P57" i="20" s="1"/>
  <c r="N108" i="5"/>
  <c r="P61" i="20" s="1"/>
  <c r="N107" i="5"/>
  <c r="P60" i="20" s="1"/>
  <c r="N106" i="5"/>
  <c r="P59" i="20" s="1"/>
  <c r="N103" i="5"/>
  <c r="P56" i="20" s="1"/>
  <c r="N102" i="5"/>
  <c r="P55" i="20" s="1"/>
  <c r="J105" i="5"/>
  <c r="L58" i="20" s="1"/>
  <c r="J104" i="5"/>
  <c r="L57" i="20" s="1"/>
  <c r="J108" i="5"/>
  <c r="L61" i="20" s="1"/>
  <c r="J107" i="5"/>
  <c r="L60" i="20" s="1"/>
  <c r="J106" i="5"/>
  <c r="L59" i="20" s="1"/>
  <c r="J103" i="5"/>
  <c r="L56" i="20" s="1"/>
  <c r="J102" i="5"/>
  <c r="L55" i="20" s="1"/>
  <c r="F108" i="5"/>
  <c r="H61" i="20" s="1"/>
  <c r="F107" i="5"/>
  <c r="H60" i="20" s="1"/>
  <c r="F106" i="5"/>
  <c r="H59" i="20" s="1"/>
  <c r="U104" i="5"/>
  <c r="W57" i="20" s="1"/>
  <c r="U108" i="5"/>
  <c r="W61" i="20" s="1"/>
  <c r="U107" i="5"/>
  <c r="W60" i="20" s="1"/>
  <c r="U106" i="5"/>
  <c r="W59" i="20" s="1"/>
  <c r="U103" i="5"/>
  <c r="W56" i="20" s="1"/>
  <c r="U102" i="5"/>
  <c r="W55" i="20" s="1"/>
  <c r="U105" i="5"/>
  <c r="W58" i="20" s="1"/>
  <c r="Q104" i="5"/>
  <c r="S57" i="20" s="1"/>
  <c r="Q108" i="5"/>
  <c r="S61" i="20" s="1"/>
  <c r="Q107" i="5"/>
  <c r="S60" i="20" s="1"/>
  <c r="Q106" i="5"/>
  <c r="S59" i="20" s="1"/>
  <c r="Q103" i="5"/>
  <c r="S56" i="20" s="1"/>
  <c r="Q102" i="5"/>
  <c r="S55" i="20" s="1"/>
  <c r="Q105" i="5"/>
  <c r="S58" i="20" s="1"/>
  <c r="M104" i="5"/>
  <c r="O57" i="20" s="1"/>
  <c r="M108" i="5"/>
  <c r="O61" i="20" s="1"/>
  <c r="M107" i="5"/>
  <c r="O60" i="20" s="1"/>
  <c r="M106" i="5"/>
  <c r="O59" i="20" s="1"/>
  <c r="M103" i="5"/>
  <c r="O56" i="20" s="1"/>
  <c r="M102" i="5"/>
  <c r="O55" i="20" s="1"/>
  <c r="M105" i="5"/>
  <c r="O58" i="20" s="1"/>
  <c r="I108" i="5"/>
  <c r="K61" i="20" s="1"/>
  <c r="I107" i="5"/>
  <c r="K60" i="20" s="1"/>
  <c r="I106" i="5"/>
  <c r="K59" i="20" s="1"/>
  <c r="E108" i="5"/>
  <c r="G61" i="20" s="1"/>
  <c r="E107" i="5"/>
  <c r="G60" i="20" s="1"/>
  <c r="E106" i="5"/>
  <c r="G59" i="20" s="1"/>
  <c r="D108" i="5"/>
  <c r="F61" i="20" s="1"/>
  <c r="D107" i="5"/>
  <c r="F60" i="20" s="1"/>
  <c r="D106" i="5"/>
  <c r="F59" i="20" s="1"/>
  <c r="T108" i="5"/>
  <c r="V61" i="20" s="1"/>
  <c r="T107" i="5"/>
  <c r="V60" i="20" s="1"/>
  <c r="T106" i="5"/>
  <c r="V59" i="20" s="1"/>
  <c r="T103" i="5"/>
  <c r="V56" i="20" s="1"/>
  <c r="T102" i="5"/>
  <c r="V55" i="20" s="1"/>
  <c r="T105" i="5"/>
  <c r="V58" i="20" s="1"/>
  <c r="T104" i="5"/>
  <c r="V57" i="20" s="1"/>
  <c r="P108" i="5"/>
  <c r="R61" i="20" s="1"/>
  <c r="P107" i="5"/>
  <c r="R60" i="20" s="1"/>
  <c r="P106" i="5"/>
  <c r="R59" i="20" s="1"/>
  <c r="P103" i="5"/>
  <c r="R56" i="20" s="1"/>
  <c r="P102" i="5"/>
  <c r="R55" i="20" s="1"/>
  <c r="P105" i="5"/>
  <c r="R58" i="20" s="1"/>
  <c r="P104" i="5"/>
  <c r="R57" i="20" s="1"/>
  <c r="L108" i="5"/>
  <c r="N61" i="20" s="1"/>
  <c r="L107" i="5"/>
  <c r="N60" i="20" s="1"/>
  <c r="L106" i="5"/>
  <c r="N59" i="20" s="1"/>
  <c r="L103" i="5"/>
  <c r="N56" i="20" s="1"/>
  <c r="L102" i="5"/>
  <c r="N55" i="20" s="1"/>
  <c r="L105" i="5"/>
  <c r="N58" i="20" s="1"/>
  <c r="L104" i="5"/>
  <c r="N57" i="20" s="1"/>
  <c r="H108" i="5"/>
  <c r="J61" i="20" s="1"/>
  <c r="H107" i="5"/>
  <c r="J60" i="20" s="1"/>
  <c r="H106" i="5"/>
  <c r="J59" i="20" s="1"/>
  <c r="W105" i="5"/>
  <c r="Y58" i="20" s="1"/>
  <c r="W104" i="5"/>
  <c r="Y57" i="20" s="1"/>
  <c r="W108" i="5"/>
  <c r="Y61" i="20" s="1"/>
  <c r="W107" i="5"/>
  <c r="Y60" i="20" s="1"/>
  <c r="W106" i="5"/>
  <c r="Y59" i="20" s="1"/>
  <c r="W103" i="5"/>
  <c r="Y56" i="20" s="1"/>
  <c r="W102" i="5"/>
  <c r="Y55" i="20" s="1"/>
  <c r="S105" i="5"/>
  <c r="U58" i="20" s="1"/>
  <c r="S104" i="5"/>
  <c r="U57" i="20" s="1"/>
  <c r="S108" i="5"/>
  <c r="U61" i="20" s="1"/>
  <c r="S107" i="5"/>
  <c r="U60" i="20" s="1"/>
  <c r="S106" i="5"/>
  <c r="U59" i="20" s="1"/>
  <c r="S103" i="5"/>
  <c r="U56" i="20" s="1"/>
  <c r="S102" i="5"/>
  <c r="U55" i="20" s="1"/>
  <c r="O105" i="5"/>
  <c r="Q58" i="20" s="1"/>
  <c r="O104" i="5"/>
  <c r="Q57" i="20" s="1"/>
  <c r="O108" i="5"/>
  <c r="Q61" i="20" s="1"/>
  <c r="O107" i="5"/>
  <c r="Q60" i="20" s="1"/>
  <c r="O106" i="5"/>
  <c r="Q59" i="20" s="1"/>
  <c r="O103" i="5"/>
  <c r="Q56" i="20" s="1"/>
  <c r="O102" i="5"/>
  <c r="Q55" i="20" s="1"/>
  <c r="K105" i="5"/>
  <c r="M58" i="20" s="1"/>
  <c r="K104" i="5"/>
  <c r="M57" i="20" s="1"/>
  <c r="K108" i="5"/>
  <c r="M61" i="20" s="1"/>
  <c r="K107" i="5"/>
  <c r="M60" i="20" s="1"/>
  <c r="K106" i="5"/>
  <c r="M59" i="20" s="1"/>
  <c r="K103" i="5"/>
  <c r="M56" i="20" s="1"/>
  <c r="K102" i="5"/>
  <c r="M55" i="20" s="1"/>
  <c r="G108" i="5"/>
  <c r="I61" i="20" s="1"/>
  <c r="G107" i="5"/>
  <c r="I60" i="20" s="1"/>
  <c r="G106" i="5"/>
  <c r="I59" i="20" s="1"/>
  <c r="D101" i="5"/>
  <c r="F54" i="20" s="1"/>
  <c r="T101" i="5"/>
  <c r="V54" i="20" s="1"/>
  <c r="T100" i="5"/>
  <c r="V53" i="20" s="1"/>
  <c r="P101" i="5"/>
  <c r="R54" i="20" s="1"/>
  <c r="P100" i="5"/>
  <c r="R53" i="20" s="1"/>
  <c r="L101" i="5"/>
  <c r="N54" i="20" s="1"/>
  <c r="L100" i="5"/>
  <c r="N53" i="20" s="1"/>
  <c r="V101" i="5"/>
  <c r="X54" i="20" s="1"/>
  <c r="V100" i="5"/>
  <c r="X53" i="20" s="1"/>
  <c r="R100" i="5"/>
  <c r="T53" i="20" s="1"/>
  <c r="R101" i="5"/>
  <c r="T54" i="20" s="1"/>
  <c r="N101" i="5"/>
  <c r="P54" i="20" s="1"/>
  <c r="N100" i="5"/>
  <c r="P53" i="20" s="1"/>
  <c r="J100" i="5"/>
  <c r="L53" i="20" s="1"/>
  <c r="J101" i="5"/>
  <c r="L54" i="20" s="1"/>
  <c r="U101" i="5"/>
  <c r="W54" i="20" s="1"/>
  <c r="U100" i="5"/>
  <c r="W53" i="20" s="1"/>
  <c r="Q101" i="5"/>
  <c r="S54" i="20" s="1"/>
  <c r="Q100" i="5"/>
  <c r="S53" i="20" s="1"/>
  <c r="M101" i="5"/>
  <c r="O54" i="20" s="1"/>
  <c r="M100" i="5"/>
  <c r="O53" i="20" s="1"/>
  <c r="W101" i="5"/>
  <c r="Y54" i="20" s="1"/>
  <c r="W100" i="5"/>
  <c r="Y53" i="20" s="1"/>
  <c r="S101" i="5"/>
  <c r="U54" i="20" s="1"/>
  <c r="S100" i="5"/>
  <c r="U53" i="20" s="1"/>
  <c r="O101" i="5"/>
  <c r="Q54" i="20" s="1"/>
  <c r="O100" i="5"/>
  <c r="Q53" i="20" s="1"/>
  <c r="K101" i="5"/>
  <c r="M54" i="20" s="1"/>
  <c r="K100" i="5"/>
  <c r="M53" i="20" s="1"/>
  <c r="D97" i="5"/>
  <c r="F50" i="20" s="1"/>
  <c r="U97" i="5"/>
  <c r="W50" i="20" s="1"/>
  <c r="Q97" i="5"/>
  <c r="S50" i="20" s="1"/>
  <c r="M97" i="5"/>
  <c r="O50" i="20" s="1"/>
  <c r="I96" i="5"/>
  <c r="K49" i="20" s="1"/>
  <c r="E97" i="5"/>
  <c r="G50" i="20" s="1"/>
  <c r="V97" i="5"/>
  <c r="X50" i="20" s="1"/>
  <c r="R97" i="5"/>
  <c r="T50" i="20" s="1"/>
  <c r="N97" i="5"/>
  <c r="P50" i="20" s="1"/>
  <c r="J97" i="5"/>
  <c r="L50" i="20" s="1"/>
  <c r="F97" i="5"/>
  <c r="H50" i="20" s="1"/>
  <c r="E96" i="5"/>
  <c r="G49" i="20" s="1"/>
  <c r="T97" i="5"/>
  <c r="V50" i="20" s="1"/>
  <c r="P97" i="5"/>
  <c r="R50" i="20" s="1"/>
  <c r="L97" i="5"/>
  <c r="N50" i="20" s="1"/>
  <c r="H97" i="5"/>
  <c r="J50" i="20" s="1"/>
  <c r="W97" i="5"/>
  <c r="Y50" i="20" s="1"/>
  <c r="S97" i="5"/>
  <c r="U50" i="20" s="1"/>
  <c r="O97" i="5"/>
  <c r="Q50" i="20" s="1"/>
  <c r="K97" i="5"/>
  <c r="M50" i="20" s="1"/>
  <c r="G96" i="5"/>
  <c r="I49" i="20" s="1"/>
  <c r="U96" i="5"/>
  <c r="W49" i="20" s="1"/>
  <c r="M96" i="5"/>
  <c r="O49" i="20" s="1"/>
  <c r="I97" i="5"/>
  <c r="K50" i="20" s="1"/>
  <c r="W96" i="5"/>
  <c r="Y49" i="20" s="1"/>
  <c r="S96" i="5"/>
  <c r="U49" i="20" s="1"/>
  <c r="O96" i="5"/>
  <c r="Q49" i="20" s="1"/>
  <c r="K96" i="5"/>
  <c r="M49" i="20" s="1"/>
  <c r="F96" i="5"/>
  <c r="H49" i="20" s="1"/>
  <c r="G97" i="5"/>
  <c r="I50" i="20" s="1"/>
  <c r="Q96" i="5"/>
  <c r="S49" i="20" s="1"/>
  <c r="V96" i="5"/>
  <c r="X49" i="20" s="1"/>
  <c r="R96" i="5"/>
  <c r="T49" i="20" s="1"/>
  <c r="N96" i="5"/>
  <c r="P49" i="20" s="1"/>
  <c r="J96" i="5"/>
  <c r="L49" i="20" s="1"/>
  <c r="H96" i="5"/>
  <c r="J49" i="20" s="1"/>
  <c r="D96" i="5"/>
  <c r="F49" i="20" s="1"/>
  <c r="T96" i="5"/>
  <c r="V49" i="20" s="1"/>
  <c r="P96" i="5"/>
  <c r="R49" i="20" s="1"/>
  <c r="L96" i="5"/>
  <c r="N49" i="20" s="1"/>
  <c r="D179" i="18"/>
  <c r="E179" i="18"/>
  <c r="F179" i="18"/>
  <c r="G179" i="18"/>
  <c r="H179" i="18"/>
  <c r="I179" i="18"/>
  <c r="J179" i="18"/>
  <c r="K179" i="18"/>
  <c r="L179" i="18"/>
  <c r="M179" i="18"/>
  <c r="N179" i="18"/>
  <c r="O179" i="18"/>
  <c r="P179" i="18"/>
  <c r="Q179" i="18"/>
  <c r="R179" i="18"/>
  <c r="S179" i="18"/>
  <c r="T179" i="18"/>
  <c r="U179" i="18"/>
  <c r="V179" i="18"/>
  <c r="W179" i="18"/>
  <c r="D183" i="18"/>
  <c r="D186" i="18" s="1"/>
  <c r="E127" i="18" l="1"/>
  <c r="E132" i="18" s="1"/>
  <c r="F127" i="18"/>
  <c r="G127" i="18"/>
  <c r="H127" i="18"/>
  <c r="I127" i="18"/>
  <c r="J127" i="18"/>
  <c r="J132" i="18" s="1"/>
  <c r="K127" i="18"/>
  <c r="K132" i="18" s="1"/>
  <c r="L127" i="18"/>
  <c r="L132" i="18" s="1"/>
  <c r="M127" i="18"/>
  <c r="M132" i="18" s="1"/>
  <c r="N127" i="18"/>
  <c r="N132" i="18" s="1"/>
  <c r="O127" i="18"/>
  <c r="O132" i="18" s="1"/>
  <c r="P127" i="18"/>
  <c r="P132" i="18" s="1"/>
  <c r="Q127" i="18"/>
  <c r="Q132" i="18" s="1"/>
  <c r="R127" i="18"/>
  <c r="R132" i="18" s="1"/>
  <c r="S127" i="18"/>
  <c r="S132" i="18" s="1"/>
  <c r="T127" i="18"/>
  <c r="T132" i="18" s="1"/>
  <c r="U127" i="18"/>
  <c r="U132" i="18" s="1"/>
  <c r="V127" i="18"/>
  <c r="V132" i="18" s="1"/>
  <c r="W127" i="18"/>
  <c r="W132" i="18" s="1"/>
  <c r="D127" i="18"/>
  <c r="D132" i="18" s="1"/>
  <c r="C9" i="18"/>
  <c r="C8" i="18"/>
  <c r="E128" i="18"/>
  <c r="F128" i="18"/>
  <c r="G128" i="18"/>
  <c r="H128" i="18"/>
  <c r="I128" i="18"/>
  <c r="J128" i="18"/>
  <c r="J134" i="18" s="1"/>
  <c r="K128" i="18"/>
  <c r="K134" i="18" s="1"/>
  <c r="L128" i="18"/>
  <c r="L134" i="18" s="1"/>
  <c r="M128" i="18"/>
  <c r="M134" i="18" s="1"/>
  <c r="N128" i="18"/>
  <c r="N134" i="18" s="1"/>
  <c r="O128" i="18"/>
  <c r="O134" i="18" s="1"/>
  <c r="P128" i="18"/>
  <c r="P134" i="18" s="1"/>
  <c r="Q128" i="18"/>
  <c r="Q134" i="18" s="1"/>
  <c r="R128" i="18"/>
  <c r="R134" i="18" s="1"/>
  <c r="S128" i="18"/>
  <c r="S134" i="18" s="1"/>
  <c r="T128" i="18"/>
  <c r="T134" i="18" s="1"/>
  <c r="U128" i="18"/>
  <c r="U134" i="18" s="1"/>
  <c r="V128" i="18"/>
  <c r="V134" i="18" s="1"/>
  <c r="W128" i="18"/>
  <c r="W134" i="18" s="1"/>
  <c r="D128" i="18"/>
  <c r="D134" i="18" s="1"/>
  <c r="E125" i="18"/>
  <c r="F125" i="18"/>
  <c r="G125" i="18"/>
  <c r="H125" i="18"/>
  <c r="I125" i="18"/>
  <c r="J125" i="18"/>
  <c r="K125" i="18"/>
  <c r="L125" i="18"/>
  <c r="M125" i="18"/>
  <c r="N125" i="18"/>
  <c r="O125" i="18"/>
  <c r="P125" i="18"/>
  <c r="Q125" i="18"/>
  <c r="R125" i="18"/>
  <c r="S125" i="18"/>
  <c r="T125" i="18"/>
  <c r="U125" i="18"/>
  <c r="V125" i="18"/>
  <c r="W125" i="18"/>
  <c r="D125" i="18"/>
  <c r="W135" i="18" l="1"/>
  <c r="Y69" i="20" s="1"/>
  <c r="S135" i="18"/>
  <c r="U69" i="20" s="1"/>
  <c r="O135" i="18"/>
  <c r="Q69" i="20" s="1"/>
  <c r="K135" i="18"/>
  <c r="M69" i="20" s="1"/>
  <c r="D135" i="18"/>
  <c r="F69" i="20" s="1"/>
  <c r="T135" i="18"/>
  <c r="V69" i="20" s="1"/>
  <c r="P135" i="18"/>
  <c r="R69" i="20" s="1"/>
  <c r="L135" i="18"/>
  <c r="N69" i="20" s="1"/>
  <c r="V135" i="18"/>
  <c r="X69" i="20" s="1"/>
  <c r="R135" i="18"/>
  <c r="T69" i="20" s="1"/>
  <c r="N135" i="18"/>
  <c r="P69" i="20" s="1"/>
  <c r="J135" i="18"/>
  <c r="L69" i="20" s="1"/>
  <c r="U135" i="18"/>
  <c r="W69" i="20" s="1"/>
  <c r="Q135" i="18"/>
  <c r="S69" i="20" s="1"/>
  <c r="M135" i="18"/>
  <c r="O69" i="20" s="1"/>
  <c r="D104" i="18"/>
  <c r="I102" i="18"/>
  <c r="D99" i="18"/>
  <c r="G84" i="20" l="1"/>
  <c r="H84" i="20"/>
  <c r="I84" i="20"/>
  <c r="J84" i="20"/>
  <c r="K84" i="20"/>
  <c r="L84" i="20"/>
  <c r="M84" i="20"/>
  <c r="N84" i="20"/>
  <c r="O84" i="20"/>
  <c r="P84" i="20"/>
  <c r="Q84" i="20"/>
  <c r="R84" i="20"/>
  <c r="S84" i="20"/>
  <c r="T84" i="20"/>
  <c r="U84" i="20"/>
  <c r="V84" i="20"/>
  <c r="W84" i="20"/>
  <c r="X84" i="20"/>
  <c r="Y84" i="20"/>
  <c r="W40" i="9"/>
  <c r="V40" i="9"/>
  <c r="U40" i="9"/>
  <c r="T40" i="9"/>
  <c r="S40" i="9"/>
  <c r="R40" i="9"/>
  <c r="Q40" i="9"/>
  <c r="P40" i="9"/>
  <c r="O40" i="9"/>
  <c r="N40" i="9"/>
  <c r="M40" i="9"/>
  <c r="L40" i="9"/>
  <c r="K40" i="9"/>
  <c r="J40" i="9"/>
  <c r="I40" i="9"/>
  <c r="H40" i="9"/>
  <c r="G40" i="9"/>
  <c r="F40" i="9"/>
  <c r="E40" i="9"/>
  <c r="D40" i="9"/>
  <c r="D5" i="2" l="1"/>
  <c r="D149" i="18" s="1"/>
  <c r="D66" i="21" l="1"/>
  <c r="D11" i="5"/>
  <c r="D12" i="5" s="1"/>
  <c r="D135" i="5"/>
  <c r="D171" i="18"/>
  <c r="D172" i="18" s="1"/>
  <c r="D173" i="18" s="1"/>
  <c r="D161" i="18"/>
  <c r="D105" i="18"/>
  <c r="D106" i="18" s="1"/>
  <c r="D5" i="19"/>
  <c r="D27" i="19" s="1"/>
  <c r="D108" i="18" l="1"/>
  <c r="D111" i="18" s="1"/>
  <c r="D162" i="18"/>
  <c r="D163" i="18" s="1"/>
  <c r="D150" i="18"/>
  <c r="D151" i="18" s="1"/>
  <c r="G68" i="21"/>
  <c r="D68" i="21"/>
  <c r="D78" i="21" s="1"/>
  <c r="E68" i="21"/>
  <c r="J81" i="21"/>
  <c r="J82" i="21" s="1"/>
  <c r="J153" i="21" s="1"/>
  <c r="L43" i="20" s="1"/>
  <c r="O81" i="21"/>
  <c r="O82" i="21" s="1"/>
  <c r="O153" i="21" s="1"/>
  <c r="T81" i="21"/>
  <c r="T82" i="21" s="1"/>
  <c r="T153" i="21" s="1"/>
  <c r="R81" i="21"/>
  <c r="R82" i="21" s="1"/>
  <c r="R153" i="21" s="1"/>
  <c r="F68" i="21"/>
  <c r="P81" i="21"/>
  <c r="P82" i="21" s="1"/>
  <c r="P153" i="21" s="1"/>
  <c r="U81" i="21"/>
  <c r="U82" i="21" s="1"/>
  <c r="U153" i="21" s="1"/>
  <c r="K81" i="21"/>
  <c r="K82" i="21" s="1"/>
  <c r="K153" i="21" s="1"/>
  <c r="M43" i="20" s="1"/>
  <c r="N81" i="21"/>
  <c r="N82" i="21" s="1"/>
  <c r="N153" i="21" s="1"/>
  <c r="I68" i="21"/>
  <c r="Q81" i="21"/>
  <c r="Q82" i="21" s="1"/>
  <c r="Q153" i="21" s="1"/>
  <c r="W81" i="21"/>
  <c r="W82" i="21" s="1"/>
  <c r="W153" i="21" s="1"/>
  <c r="V81" i="21"/>
  <c r="V82" i="21" s="1"/>
  <c r="V153" i="21" s="1"/>
  <c r="M81" i="21"/>
  <c r="M82" i="21" s="1"/>
  <c r="M153" i="21" s="1"/>
  <c r="S81" i="21"/>
  <c r="S82" i="21" s="1"/>
  <c r="S153" i="21" s="1"/>
  <c r="H68" i="21"/>
  <c r="L81" i="21"/>
  <c r="L82" i="21" s="1"/>
  <c r="L153" i="21" s="1"/>
  <c r="N43" i="20" s="1"/>
  <c r="H77" i="21" l="1"/>
  <c r="H79" i="21"/>
  <c r="I79" i="21"/>
  <c r="I77" i="21"/>
  <c r="G77" i="21"/>
  <c r="G79" i="21"/>
  <c r="F79" i="21"/>
  <c r="F77" i="21"/>
  <c r="E79" i="21"/>
  <c r="E77" i="21"/>
  <c r="D74" i="21"/>
  <c r="D77" i="21"/>
  <c r="H81" i="21"/>
  <c r="H74" i="21"/>
  <c r="I81" i="21"/>
  <c r="I74" i="21"/>
  <c r="G81" i="21"/>
  <c r="G74" i="21"/>
  <c r="F81" i="21"/>
  <c r="F74" i="21"/>
  <c r="E81" i="21"/>
  <c r="E74" i="21"/>
  <c r="D110" i="18"/>
  <c r="D109" i="18"/>
  <c r="N156" i="21"/>
  <c r="P43" i="20"/>
  <c r="P156" i="21"/>
  <c r="R43" i="20"/>
  <c r="Q43" i="20"/>
  <c r="O156" i="21"/>
  <c r="D79" i="21"/>
  <c r="D71" i="21"/>
  <c r="D73" i="21"/>
  <c r="D76" i="21"/>
  <c r="D72" i="21"/>
  <c r="D75" i="21"/>
  <c r="O43" i="20"/>
  <c r="Y43" i="20"/>
  <c r="W156" i="21"/>
  <c r="F73" i="21"/>
  <c r="F78" i="21"/>
  <c r="F72" i="21"/>
  <c r="F76" i="21"/>
  <c r="F71" i="21"/>
  <c r="F75" i="21"/>
  <c r="G76" i="21"/>
  <c r="G75" i="21"/>
  <c r="G72" i="21"/>
  <c r="G71" i="21"/>
  <c r="G73" i="21"/>
  <c r="G78" i="21"/>
  <c r="X43" i="20"/>
  <c r="V156" i="21"/>
  <c r="S43" i="20"/>
  <c r="Q156" i="21"/>
  <c r="R156" i="21"/>
  <c r="T43" i="20"/>
  <c r="H73" i="21"/>
  <c r="H78" i="21"/>
  <c r="H71" i="21"/>
  <c r="H76" i="21"/>
  <c r="H75" i="21"/>
  <c r="H72" i="21"/>
  <c r="D81" i="21"/>
  <c r="I78" i="21"/>
  <c r="I72" i="21"/>
  <c r="I75" i="21"/>
  <c r="I73" i="21"/>
  <c r="I71" i="21"/>
  <c r="I76" i="21"/>
  <c r="W43" i="20"/>
  <c r="U156" i="21"/>
  <c r="V43" i="20"/>
  <c r="T156" i="21"/>
  <c r="E76" i="21"/>
  <c r="E75" i="21"/>
  <c r="E72" i="21"/>
  <c r="E78" i="21"/>
  <c r="E71" i="21"/>
  <c r="E73" i="21"/>
  <c r="S156" i="21"/>
  <c r="U43" i="20"/>
  <c r="F82" i="21" l="1"/>
  <c r="F153" i="21" s="1"/>
  <c r="E82" i="21"/>
  <c r="E153" i="21" s="1"/>
  <c r="G43" i="20" s="1"/>
  <c r="T26" i="20"/>
  <c r="R21" i="9"/>
  <c r="T18" i="20"/>
  <c r="U26" i="20"/>
  <c r="S21" i="9"/>
  <c r="U18" i="20"/>
  <c r="I82" i="21"/>
  <c r="I153" i="21" s="1"/>
  <c r="D82" i="21"/>
  <c r="D153" i="21" s="1"/>
  <c r="W18" i="20"/>
  <c r="W26" i="20"/>
  <c r="U21" i="9"/>
  <c r="H82" i="21"/>
  <c r="H153" i="21" s="1"/>
  <c r="X26" i="20"/>
  <c r="V21" i="9"/>
  <c r="X18" i="20"/>
  <c r="G82" i="21"/>
  <c r="G153" i="21" s="1"/>
  <c r="P21" i="9"/>
  <c r="R26" i="20"/>
  <c r="R18" i="20"/>
  <c r="O21" i="9"/>
  <c r="Q18" i="20"/>
  <c r="Q26" i="20"/>
  <c r="V26" i="20"/>
  <c r="V18" i="20"/>
  <c r="T21" i="9"/>
  <c r="S26" i="20"/>
  <c r="Q21" i="9"/>
  <c r="S18" i="20"/>
  <c r="Y26" i="20"/>
  <c r="W21" i="9"/>
  <c r="Y18" i="20"/>
  <c r="P18" i="20"/>
  <c r="P26" i="20"/>
  <c r="N21" i="9"/>
  <c r="H43" i="20" l="1"/>
  <c r="I43" i="20"/>
  <c r="J43" i="20"/>
  <c r="F43" i="20"/>
  <c r="K43" i="20"/>
  <c r="D15" i="19" l="1"/>
  <c r="D64" i="18" l="1"/>
  <c r="E64" i="18"/>
  <c r="F64" i="18"/>
  <c r="G64" i="18"/>
  <c r="H64" i="18"/>
  <c r="I64" i="18"/>
  <c r="J64" i="18"/>
  <c r="K64" i="18"/>
  <c r="L64" i="18"/>
  <c r="L65" i="18" s="1"/>
  <c r="L66" i="18" s="1"/>
  <c r="M64" i="18"/>
  <c r="M65" i="18" s="1"/>
  <c r="M66" i="18" s="1"/>
  <c r="N64" i="18"/>
  <c r="N65" i="18" s="1"/>
  <c r="N66" i="18" s="1"/>
  <c r="O64" i="18"/>
  <c r="O65" i="18" s="1"/>
  <c r="O66" i="18" s="1"/>
  <c r="P64" i="18"/>
  <c r="P65" i="18" s="1"/>
  <c r="P66" i="18" s="1"/>
  <c r="Q64" i="18"/>
  <c r="Q65" i="18" s="1"/>
  <c r="Q66" i="18" s="1"/>
  <c r="R64" i="18"/>
  <c r="R65" i="18" s="1"/>
  <c r="R66" i="18" s="1"/>
  <c r="S64" i="18"/>
  <c r="S65" i="18" s="1"/>
  <c r="S66" i="18" s="1"/>
  <c r="T64" i="18"/>
  <c r="T65" i="18" s="1"/>
  <c r="T66" i="18" s="1"/>
  <c r="U64" i="18"/>
  <c r="U65" i="18" s="1"/>
  <c r="U66" i="18" s="1"/>
  <c r="V64" i="18"/>
  <c r="V65" i="18" s="1"/>
  <c r="V66" i="18" s="1"/>
  <c r="C64" i="18"/>
  <c r="D63" i="18"/>
  <c r="E63" i="18"/>
  <c r="F63" i="18"/>
  <c r="G63" i="18"/>
  <c r="H63" i="18"/>
  <c r="I63" i="18"/>
  <c r="J63" i="18"/>
  <c r="K63" i="18"/>
  <c r="L63" i="18"/>
  <c r="M63" i="18"/>
  <c r="N63" i="18"/>
  <c r="O63" i="18"/>
  <c r="P63" i="18"/>
  <c r="Q63" i="18"/>
  <c r="R63" i="18"/>
  <c r="S63" i="18"/>
  <c r="T63" i="18"/>
  <c r="U63" i="18"/>
  <c r="V63" i="18"/>
  <c r="C63" i="18"/>
  <c r="D45" i="18"/>
  <c r="E45" i="18"/>
  <c r="F45" i="18"/>
  <c r="G45" i="18"/>
  <c r="H45" i="18"/>
  <c r="I45" i="18"/>
  <c r="J45" i="18"/>
  <c r="K45" i="18"/>
  <c r="L45" i="18"/>
  <c r="M45" i="18"/>
  <c r="N45" i="18"/>
  <c r="O45" i="18"/>
  <c r="P45" i="18"/>
  <c r="Q45" i="18"/>
  <c r="R45" i="18"/>
  <c r="S45" i="18"/>
  <c r="T45" i="18"/>
  <c r="U45" i="18"/>
  <c r="V45" i="18"/>
  <c r="C45" i="18"/>
  <c r="D46" i="18"/>
  <c r="D47" i="18" s="1"/>
  <c r="D48" i="18" s="1"/>
  <c r="E46" i="18"/>
  <c r="E47" i="18" s="1"/>
  <c r="E49" i="18" s="1"/>
  <c r="H66" i="20" s="1"/>
  <c r="F46" i="18"/>
  <c r="G46" i="18"/>
  <c r="H46" i="18"/>
  <c r="I46" i="18"/>
  <c r="J46" i="18"/>
  <c r="K46" i="18"/>
  <c r="L46" i="18"/>
  <c r="L47" i="18" s="1"/>
  <c r="L49" i="18" s="1"/>
  <c r="O66" i="20" s="1"/>
  <c r="M46" i="18"/>
  <c r="M47" i="18" s="1"/>
  <c r="M49" i="18" s="1"/>
  <c r="P66" i="20" s="1"/>
  <c r="N46" i="18"/>
  <c r="N47" i="18" s="1"/>
  <c r="N49" i="18" s="1"/>
  <c r="Q66" i="20" s="1"/>
  <c r="O46" i="18"/>
  <c r="O47" i="18" s="1"/>
  <c r="O49" i="18" s="1"/>
  <c r="R66" i="20" s="1"/>
  <c r="P46" i="18"/>
  <c r="P47" i="18" s="1"/>
  <c r="P49" i="18" s="1"/>
  <c r="S66" i="20" s="1"/>
  <c r="Q46" i="18"/>
  <c r="Q47" i="18" s="1"/>
  <c r="Q49" i="18" s="1"/>
  <c r="T66" i="20" s="1"/>
  <c r="R46" i="18"/>
  <c r="R47" i="18" s="1"/>
  <c r="R48" i="18" s="1"/>
  <c r="S46" i="18"/>
  <c r="S47" i="18" s="1"/>
  <c r="S49" i="18" s="1"/>
  <c r="V66" i="20" s="1"/>
  <c r="T46" i="18"/>
  <c r="T47" i="18" s="1"/>
  <c r="T49" i="18" s="1"/>
  <c r="W66" i="20" s="1"/>
  <c r="U46" i="18"/>
  <c r="U47" i="18" s="1"/>
  <c r="U48" i="18" s="1"/>
  <c r="V46" i="18"/>
  <c r="V47" i="18" s="1"/>
  <c r="V49" i="18" s="1"/>
  <c r="Y66" i="20" s="1"/>
  <c r="C46" i="18"/>
  <c r="C47" i="18" s="1"/>
  <c r="N67" i="18" l="1"/>
  <c r="Q67" i="20" s="1"/>
  <c r="R67" i="18"/>
  <c r="U67" i="20" s="1"/>
  <c r="V67" i="18"/>
  <c r="Y67" i="20" s="1"/>
  <c r="O67" i="18"/>
  <c r="R67" i="20" s="1"/>
  <c r="S67" i="18"/>
  <c r="V67" i="20" s="1"/>
  <c r="L67" i="18"/>
  <c r="O67" i="20" s="1"/>
  <c r="P67" i="18"/>
  <c r="S67" i="20" s="1"/>
  <c r="T67" i="18"/>
  <c r="W67" i="20" s="1"/>
  <c r="M67" i="18"/>
  <c r="P67" i="20" s="1"/>
  <c r="Q67" i="18"/>
  <c r="T67" i="20" s="1"/>
  <c r="U67" i="18"/>
  <c r="X67" i="20" s="1"/>
  <c r="O48" i="18"/>
  <c r="C49" i="18"/>
  <c r="F66" i="20" s="1"/>
  <c r="C48" i="18"/>
  <c r="S48" i="18"/>
  <c r="D49" i="18"/>
  <c r="G66" i="20" s="1"/>
  <c r="V48" i="18"/>
  <c r="N48" i="18"/>
  <c r="R49" i="18"/>
  <c r="U66" i="20" s="1"/>
  <c r="Q48" i="18"/>
  <c r="M48" i="18"/>
  <c r="E48" i="18"/>
  <c r="U49" i="18"/>
  <c r="X66" i="20" s="1"/>
  <c r="T48" i="18"/>
  <c r="P48" i="18"/>
  <c r="L48" i="18"/>
  <c r="D79" i="18" l="1"/>
  <c r="E79" i="18"/>
  <c r="F79" i="18"/>
  <c r="G79" i="18"/>
  <c r="H79" i="18"/>
  <c r="I79" i="18"/>
  <c r="J79" i="18"/>
  <c r="K79" i="18"/>
  <c r="L79" i="18"/>
  <c r="L81" i="18" s="1"/>
  <c r="M79" i="18"/>
  <c r="M81" i="18" s="1"/>
  <c r="N79" i="18"/>
  <c r="N81" i="18" s="1"/>
  <c r="O79" i="18"/>
  <c r="O81" i="18" s="1"/>
  <c r="P79" i="18"/>
  <c r="P81" i="18" s="1"/>
  <c r="Q79" i="18"/>
  <c r="Q81" i="18" s="1"/>
  <c r="R79" i="18"/>
  <c r="R82" i="18" s="1"/>
  <c r="S79" i="18"/>
  <c r="S80" i="18" s="1"/>
  <c r="S84" i="18" s="1"/>
  <c r="V68" i="20" s="1"/>
  <c r="T79" i="18"/>
  <c r="T81" i="18" s="1"/>
  <c r="U79" i="18"/>
  <c r="U81" i="18" s="1"/>
  <c r="V79" i="18"/>
  <c r="V81" i="18" s="1"/>
  <c r="C79" i="18"/>
  <c r="D78" i="18"/>
  <c r="E78" i="18"/>
  <c r="F78" i="18"/>
  <c r="G78" i="18"/>
  <c r="H78" i="18"/>
  <c r="I78" i="18"/>
  <c r="J78" i="18"/>
  <c r="K78" i="18"/>
  <c r="L78" i="18"/>
  <c r="M78" i="18"/>
  <c r="N78" i="18"/>
  <c r="O78" i="18"/>
  <c r="P78" i="18"/>
  <c r="Q78" i="18"/>
  <c r="R78" i="18"/>
  <c r="S78" i="18"/>
  <c r="T78" i="18"/>
  <c r="U78" i="18"/>
  <c r="V78" i="18"/>
  <c r="C78" i="18"/>
  <c r="T82" i="18"/>
  <c r="O80" i="18" l="1"/>
  <c r="O84" i="18" s="1"/>
  <c r="R68" i="20" s="1"/>
  <c r="S81" i="18"/>
  <c r="R81" i="18"/>
  <c r="V84" i="18"/>
  <c r="Y68" i="20" s="1"/>
  <c r="R80" i="18"/>
  <c r="R84" i="18" s="1"/>
  <c r="U68" i="20" s="1"/>
  <c r="V82" i="18"/>
  <c r="P82" i="18"/>
  <c r="U80" i="18"/>
  <c r="U84" i="18" s="1"/>
  <c r="X68" i="20" s="1"/>
  <c r="Q80" i="18"/>
  <c r="Q84" i="18" s="1"/>
  <c r="T68" i="20" s="1"/>
  <c r="T80" i="18"/>
  <c r="T84" i="18" s="1"/>
  <c r="W68" i="20" s="1"/>
  <c r="P80" i="18"/>
  <c r="P84" i="18" s="1"/>
  <c r="S68" i="20" s="1"/>
  <c r="U82" i="18"/>
  <c r="Q82" i="18"/>
  <c r="S82" i="18"/>
  <c r="O82" i="18"/>
  <c r="D30" i="18"/>
  <c r="E30" i="18"/>
  <c r="F30" i="18"/>
  <c r="G30" i="18"/>
  <c r="H30" i="18"/>
  <c r="I30" i="18"/>
  <c r="J30" i="18"/>
  <c r="K30" i="18"/>
  <c r="L30" i="18"/>
  <c r="M30" i="18"/>
  <c r="N30" i="18"/>
  <c r="O30" i="18"/>
  <c r="P30" i="18"/>
  <c r="Q30" i="18"/>
  <c r="R30" i="18"/>
  <c r="S30" i="18"/>
  <c r="T30" i="18"/>
  <c r="U30" i="18"/>
  <c r="V30" i="18"/>
  <c r="C30" i="18"/>
  <c r="D81" i="18" l="1"/>
  <c r="E81" i="18"/>
  <c r="F81" i="18"/>
  <c r="H81" i="18"/>
  <c r="I81" i="18"/>
  <c r="J81" i="18"/>
  <c r="C81" i="18"/>
  <c r="K81" i="18" l="1"/>
  <c r="G81" i="18"/>
  <c r="E55" i="9" l="1"/>
  <c r="F55" i="9"/>
  <c r="G55" i="9"/>
  <c r="H55" i="9"/>
  <c r="I55" i="9"/>
  <c r="J55" i="9"/>
  <c r="K55" i="9"/>
  <c r="L55" i="9"/>
  <c r="M55" i="9"/>
  <c r="N55" i="9"/>
  <c r="O55" i="9"/>
  <c r="P55" i="9"/>
  <c r="R86" i="20" s="1"/>
  <c r="Q55" i="9"/>
  <c r="R55" i="9"/>
  <c r="S55" i="9"/>
  <c r="T55" i="9"/>
  <c r="V86" i="20" s="1"/>
  <c r="U55" i="9"/>
  <c r="V55" i="9"/>
  <c r="W55" i="9"/>
  <c r="D16" i="19"/>
  <c r="P14" i="20"/>
  <c r="P37" i="20" s="1"/>
  <c r="Q14" i="20"/>
  <c r="Q37" i="20" s="1"/>
  <c r="R14" i="20"/>
  <c r="R37" i="20" s="1"/>
  <c r="S14" i="20"/>
  <c r="S37" i="20" s="1"/>
  <c r="T14" i="20"/>
  <c r="T37" i="20" s="1"/>
  <c r="U14" i="20"/>
  <c r="U37" i="20" s="1"/>
  <c r="V14" i="20"/>
  <c r="V37" i="20" s="1"/>
  <c r="W14" i="20"/>
  <c r="W37" i="20" s="1"/>
  <c r="X14" i="20"/>
  <c r="X37" i="20" s="1"/>
  <c r="Y14" i="20"/>
  <c r="Y37" i="20" s="1"/>
  <c r="U58" i="9" l="1"/>
  <c r="W85" i="20" s="1"/>
  <c r="W86" i="20"/>
  <c r="Q58" i="9"/>
  <c r="S85" i="20" s="1"/>
  <c r="S86" i="20"/>
  <c r="M58" i="9"/>
  <c r="O85" i="20" s="1"/>
  <c r="O86" i="20"/>
  <c r="I58" i="9"/>
  <c r="K85" i="20" s="1"/>
  <c r="E58" i="9"/>
  <c r="G85" i="20" s="1"/>
  <c r="L58" i="9"/>
  <c r="N85" i="20" s="1"/>
  <c r="N86" i="20"/>
  <c r="H58" i="9"/>
  <c r="J85" i="20" s="1"/>
  <c r="W58" i="9"/>
  <c r="Y85" i="20" s="1"/>
  <c r="Y86" i="20"/>
  <c r="S58" i="9"/>
  <c r="U85" i="20" s="1"/>
  <c r="U86" i="20"/>
  <c r="O58" i="9"/>
  <c r="Q85" i="20" s="1"/>
  <c r="Q86" i="20"/>
  <c r="K58" i="9"/>
  <c r="M85" i="20" s="1"/>
  <c r="M86" i="20"/>
  <c r="G58" i="9"/>
  <c r="I85" i="20" s="1"/>
  <c r="V58" i="9"/>
  <c r="X85" i="20" s="1"/>
  <c r="X86" i="20"/>
  <c r="R58" i="9"/>
  <c r="T85" i="20" s="1"/>
  <c r="T86" i="20"/>
  <c r="N58" i="9"/>
  <c r="P85" i="20" s="1"/>
  <c r="P86" i="20"/>
  <c r="J58" i="9"/>
  <c r="L85" i="20" s="1"/>
  <c r="L86" i="20"/>
  <c r="F58" i="9"/>
  <c r="H85" i="20" s="1"/>
  <c r="D58" i="9"/>
  <c r="F85" i="20" s="1"/>
  <c r="P57" i="9"/>
  <c r="P58" i="9"/>
  <c r="R85" i="20" s="1"/>
  <c r="T57" i="9"/>
  <c r="T58" i="9"/>
  <c r="V85" i="20" s="1"/>
  <c r="S57" i="9"/>
  <c r="R57" i="9"/>
  <c r="V57" i="9"/>
  <c r="W57" i="9"/>
  <c r="U57" i="9"/>
  <c r="Q57" i="9"/>
  <c r="G14" i="20" l="1"/>
  <c r="G37" i="20" s="1"/>
  <c r="H14" i="20"/>
  <c r="H37" i="20" s="1"/>
  <c r="I14" i="20"/>
  <c r="I37" i="20" s="1"/>
  <c r="J14" i="20"/>
  <c r="J37" i="20" s="1"/>
  <c r="K14" i="20"/>
  <c r="K37" i="20" s="1"/>
  <c r="L14" i="20"/>
  <c r="L37" i="20" s="1"/>
  <c r="M14" i="20"/>
  <c r="M37" i="20" s="1"/>
  <c r="N14" i="20"/>
  <c r="N37" i="20" s="1"/>
  <c r="O14" i="20"/>
  <c r="O37" i="20" s="1"/>
  <c r="F14" i="20"/>
  <c r="F37" i="20" s="1"/>
  <c r="D9" i="20"/>
  <c r="D8" i="20"/>
  <c r="D7" i="20"/>
  <c r="D6" i="20"/>
  <c r="D152" i="18" l="1"/>
  <c r="D174" i="18"/>
  <c r="D175" i="18" s="1"/>
  <c r="D164" i="18"/>
  <c r="D165" i="18" s="1"/>
  <c r="W32" i="19"/>
  <c r="V32" i="19"/>
  <c r="U32" i="19"/>
  <c r="T32" i="19"/>
  <c r="S32" i="19"/>
  <c r="R32" i="19"/>
  <c r="Q32" i="19"/>
  <c r="P32" i="19"/>
  <c r="O32" i="19"/>
  <c r="N32" i="19"/>
  <c r="M32" i="19"/>
  <c r="L32" i="19"/>
  <c r="K32" i="19"/>
  <c r="J32" i="19"/>
  <c r="I32" i="19"/>
  <c r="H32" i="19"/>
  <c r="G32" i="19"/>
  <c r="F32" i="19"/>
  <c r="E32" i="19"/>
  <c r="D32" i="19"/>
  <c r="W31" i="19"/>
  <c r="V31" i="19"/>
  <c r="U31" i="19"/>
  <c r="T31" i="19"/>
  <c r="S31" i="19"/>
  <c r="R31" i="19"/>
  <c r="Q31" i="19"/>
  <c r="P31" i="19"/>
  <c r="O31" i="19"/>
  <c r="N31" i="19"/>
  <c r="M31" i="19"/>
  <c r="L31" i="19"/>
  <c r="K31" i="19"/>
  <c r="J31" i="19"/>
  <c r="I31" i="19"/>
  <c r="H31" i="19"/>
  <c r="G31" i="19"/>
  <c r="F31" i="19"/>
  <c r="E31" i="19"/>
  <c r="D31" i="19"/>
  <c r="T30" i="19"/>
  <c r="T29" i="19"/>
  <c r="W11" i="19"/>
  <c r="W140" i="21" s="1"/>
  <c r="V11" i="19"/>
  <c r="V140" i="21" s="1"/>
  <c r="U11" i="19"/>
  <c r="U140" i="21" s="1"/>
  <c r="T11" i="19"/>
  <c r="T140" i="21" s="1"/>
  <c r="S11" i="19"/>
  <c r="S140" i="21" s="1"/>
  <c r="R11" i="19"/>
  <c r="R140" i="21" s="1"/>
  <c r="Q11" i="19"/>
  <c r="Q140" i="21" s="1"/>
  <c r="P11" i="19"/>
  <c r="P140" i="21" s="1"/>
  <c r="O11" i="19"/>
  <c r="O140" i="21" s="1"/>
  <c r="N11" i="19"/>
  <c r="N140" i="21" s="1"/>
  <c r="M11" i="19"/>
  <c r="M140" i="21" s="1"/>
  <c r="M141" i="21" s="1"/>
  <c r="M148" i="21" s="1"/>
  <c r="M155" i="21" s="1"/>
  <c r="L11" i="19"/>
  <c r="L140" i="21" s="1"/>
  <c r="L141" i="21" s="1"/>
  <c r="L148" i="21" s="1"/>
  <c r="L155" i="21" s="1"/>
  <c r="K11" i="19"/>
  <c r="K140" i="21" s="1"/>
  <c r="K141" i="21" s="1"/>
  <c r="K148" i="21" s="1"/>
  <c r="K155" i="21" s="1"/>
  <c r="J11" i="19"/>
  <c r="J140" i="21" s="1"/>
  <c r="J141" i="21" s="1"/>
  <c r="J148" i="21" s="1"/>
  <c r="J155" i="21" s="1"/>
  <c r="I11" i="19"/>
  <c r="I140" i="21" s="1"/>
  <c r="I141" i="21" s="1"/>
  <c r="I148" i="21" s="1"/>
  <c r="I155" i="21" s="1"/>
  <c r="H11" i="19"/>
  <c r="H140" i="21" s="1"/>
  <c r="H141" i="21" s="1"/>
  <c r="H148" i="21" s="1"/>
  <c r="H155" i="21" s="1"/>
  <c r="G11" i="19"/>
  <c r="G140" i="21" s="1"/>
  <c r="G141" i="21" s="1"/>
  <c r="G148" i="21" s="1"/>
  <c r="G155" i="21" s="1"/>
  <c r="F11" i="19"/>
  <c r="F140" i="21" s="1"/>
  <c r="F141" i="21" s="1"/>
  <c r="F148" i="21" s="1"/>
  <c r="F155" i="21" s="1"/>
  <c r="E11" i="19"/>
  <c r="E140" i="21" s="1"/>
  <c r="E141" i="21" s="1"/>
  <c r="E148" i="21" s="1"/>
  <c r="E155" i="21" s="1"/>
  <c r="D11" i="19"/>
  <c r="D140" i="21" s="1"/>
  <c r="D141" i="21" s="1"/>
  <c r="D148" i="21" s="1"/>
  <c r="D155" i="21" s="1"/>
  <c r="G45" i="20" l="1"/>
  <c r="E156" i="21"/>
  <c r="K45" i="20"/>
  <c r="I156" i="21"/>
  <c r="O45" i="20"/>
  <c r="M156" i="21"/>
  <c r="H45" i="20"/>
  <c r="F156" i="21"/>
  <c r="I45" i="20"/>
  <c r="G156" i="21"/>
  <c r="F45" i="20"/>
  <c r="D156" i="21"/>
  <c r="J45" i="20"/>
  <c r="H156" i="21"/>
  <c r="F186" i="18"/>
  <c r="H186" i="18"/>
  <c r="G186" i="18"/>
  <c r="I186" i="18"/>
  <c r="H185" i="18"/>
  <c r="G185" i="18"/>
  <c r="I185" i="18"/>
  <c r="E185" i="18"/>
  <c r="F185" i="18"/>
  <c r="D153" i="18"/>
  <c r="D155" i="18" s="1"/>
  <c r="L45" i="20"/>
  <c r="J156" i="21"/>
  <c r="L26" i="20" s="1"/>
  <c r="M45" i="20"/>
  <c r="K156" i="21"/>
  <c r="M26" i="20" s="1"/>
  <c r="N45" i="20"/>
  <c r="L156" i="21"/>
  <c r="N26" i="20" s="1"/>
  <c r="Q29" i="19"/>
  <c r="I29" i="19"/>
  <c r="E30" i="19"/>
  <c r="M30" i="19"/>
  <c r="U30" i="19"/>
  <c r="T33" i="19"/>
  <c r="M29" i="19"/>
  <c r="F30" i="19"/>
  <c r="N30" i="19"/>
  <c r="V30" i="19"/>
  <c r="I30" i="19"/>
  <c r="Q30" i="19"/>
  <c r="E29" i="19"/>
  <c r="U29" i="19"/>
  <c r="J30" i="19"/>
  <c r="R30" i="19"/>
  <c r="G29" i="19"/>
  <c r="K29" i="19"/>
  <c r="O29" i="19"/>
  <c r="S29" i="19"/>
  <c r="W29" i="19"/>
  <c r="G30" i="19"/>
  <c r="K30" i="19"/>
  <c r="O30" i="19"/>
  <c r="S30" i="19"/>
  <c r="W30" i="19"/>
  <c r="F29" i="19"/>
  <c r="J29" i="19"/>
  <c r="N29" i="19"/>
  <c r="R29" i="19"/>
  <c r="V29" i="19"/>
  <c r="D29" i="19"/>
  <c r="H29" i="19"/>
  <c r="L29" i="19"/>
  <c r="P29" i="19"/>
  <c r="D30" i="19"/>
  <c r="H30" i="19"/>
  <c r="L30" i="19"/>
  <c r="P30" i="19"/>
  <c r="D21" i="9" l="1"/>
  <c r="F18" i="20"/>
  <c r="H18" i="20"/>
  <c r="F21" i="9"/>
  <c r="H26" i="20"/>
  <c r="K26" i="20"/>
  <c r="I21" i="9"/>
  <c r="K18" i="20"/>
  <c r="H21" i="9"/>
  <c r="J18" i="20"/>
  <c r="J26" i="20"/>
  <c r="G21" i="9"/>
  <c r="I26" i="20"/>
  <c r="I18" i="20"/>
  <c r="O18" i="20"/>
  <c r="O26" i="20"/>
  <c r="M21" i="9"/>
  <c r="G18" i="20"/>
  <c r="G26" i="20"/>
  <c r="E21" i="9"/>
  <c r="N18" i="20"/>
  <c r="L21" i="9"/>
  <c r="L18" i="20"/>
  <c r="J21" i="9"/>
  <c r="M18" i="20"/>
  <c r="K21" i="9"/>
  <c r="V72" i="20"/>
  <c r="V23" i="20" s="1"/>
  <c r="I33" i="19"/>
  <c r="K72" i="20" s="1"/>
  <c r="K23" i="20" s="1"/>
  <c r="V33" i="19"/>
  <c r="M33" i="19"/>
  <c r="O72" i="20" s="1"/>
  <c r="J33" i="19"/>
  <c r="L72" i="20" s="1"/>
  <c r="F33" i="19"/>
  <c r="H72" i="20" s="1"/>
  <c r="R33" i="19"/>
  <c r="U33" i="19"/>
  <c r="E33" i="19"/>
  <c r="G72" i="20" s="1"/>
  <c r="Q33" i="19"/>
  <c r="O33" i="19"/>
  <c r="N33" i="19"/>
  <c r="W33" i="19"/>
  <c r="G33" i="19"/>
  <c r="I72" i="20" s="1"/>
  <c r="H33" i="19"/>
  <c r="J72" i="20" s="1"/>
  <c r="D33" i="19"/>
  <c r="S33" i="19"/>
  <c r="P33" i="19"/>
  <c r="L33" i="19"/>
  <c r="N72" i="20" s="1"/>
  <c r="K33" i="19"/>
  <c r="M72" i="20" s="1"/>
  <c r="Y72" i="20" l="1"/>
  <c r="Y23" i="20" s="1"/>
  <c r="P72" i="20"/>
  <c r="P23" i="20" s="1"/>
  <c r="Q72" i="20"/>
  <c r="Q23" i="20" s="1"/>
  <c r="T72" i="20"/>
  <c r="T23" i="20" s="1"/>
  <c r="X72" i="20"/>
  <c r="X23" i="20" s="1"/>
  <c r="U72" i="20"/>
  <c r="U23" i="20" s="1"/>
  <c r="F72" i="20"/>
  <c r="F23" i="20" s="1"/>
  <c r="W72" i="20"/>
  <c r="W23" i="20" s="1"/>
  <c r="R72" i="20"/>
  <c r="R23" i="20" s="1"/>
  <c r="S72" i="20"/>
  <c r="S23" i="20" s="1"/>
  <c r="H23" i="20"/>
  <c r="G23" i="20"/>
  <c r="J23" i="20"/>
  <c r="I23" i="20"/>
  <c r="O23" i="20"/>
  <c r="N23" i="20" l="1"/>
  <c r="L23" i="20"/>
  <c r="M23" i="20"/>
  <c r="E18" i="2" l="1"/>
  <c r="E130" i="18" s="1"/>
  <c r="F18" i="2"/>
  <c r="F130" i="18" s="1"/>
  <c r="G18" i="2"/>
  <c r="G130" i="18" s="1"/>
  <c r="H18" i="2"/>
  <c r="H130" i="18" s="1"/>
  <c r="I18" i="2"/>
  <c r="I130" i="18" s="1"/>
  <c r="J18" i="2"/>
  <c r="J130" i="18" s="1"/>
  <c r="K18" i="2"/>
  <c r="K130" i="18" s="1"/>
  <c r="L18" i="2"/>
  <c r="L130" i="18" s="1"/>
  <c r="M18" i="2"/>
  <c r="M130" i="18" s="1"/>
  <c r="N18" i="2"/>
  <c r="N130" i="18" s="1"/>
  <c r="O18" i="2"/>
  <c r="O130" i="18" s="1"/>
  <c r="P18" i="2"/>
  <c r="P130" i="18" s="1"/>
  <c r="Q18" i="2"/>
  <c r="Q130" i="18" s="1"/>
  <c r="R18" i="2"/>
  <c r="R130" i="18" s="1"/>
  <c r="S18" i="2"/>
  <c r="S130" i="18" s="1"/>
  <c r="T18" i="2"/>
  <c r="T130" i="18" s="1"/>
  <c r="U18" i="2"/>
  <c r="U130" i="18" s="1"/>
  <c r="V18" i="2"/>
  <c r="V130" i="18" s="1"/>
  <c r="W18" i="2"/>
  <c r="W130" i="18" s="1"/>
  <c r="Y16" i="20" l="1"/>
  <c r="Y39" i="20" s="1"/>
  <c r="I16" i="20"/>
  <c r="I39" i="20" s="1"/>
  <c r="W16" i="20"/>
  <c r="W39" i="20" s="1"/>
  <c r="S16" i="20"/>
  <c r="S39" i="20" s="1"/>
  <c r="O16" i="20"/>
  <c r="O39" i="20" s="1"/>
  <c r="K16" i="20"/>
  <c r="K39" i="20" s="1"/>
  <c r="G16" i="20"/>
  <c r="G39" i="20" s="1"/>
  <c r="U16" i="20"/>
  <c r="U39" i="20" s="1"/>
  <c r="Q16" i="20"/>
  <c r="Q39" i="20" s="1"/>
  <c r="M16" i="20"/>
  <c r="M39" i="20" s="1"/>
  <c r="X16" i="20"/>
  <c r="X39" i="20" s="1"/>
  <c r="T16" i="20"/>
  <c r="T39" i="20" s="1"/>
  <c r="P16" i="20"/>
  <c r="P39" i="20" s="1"/>
  <c r="L16" i="20"/>
  <c r="L39" i="20" s="1"/>
  <c r="H16" i="20"/>
  <c r="H39" i="20" s="1"/>
  <c r="V16" i="20"/>
  <c r="V39" i="20" s="1"/>
  <c r="R16" i="20"/>
  <c r="R39" i="20" s="1"/>
  <c r="N16" i="20"/>
  <c r="N39" i="20" s="1"/>
  <c r="J16" i="20"/>
  <c r="J39" i="20" s="1"/>
  <c r="E89" i="5"/>
  <c r="F89" i="5"/>
  <c r="G89" i="5"/>
  <c r="H89" i="5"/>
  <c r="I89" i="5"/>
  <c r="J89" i="5"/>
  <c r="K89" i="5"/>
  <c r="L89" i="5"/>
  <c r="M89" i="5"/>
  <c r="N89" i="5"/>
  <c r="O89" i="5"/>
  <c r="P89" i="5"/>
  <c r="P83" i="5" s="1"/>
  <c r="Q89" i="5"/>
  <c r="Q83" i="5" s="1"/>
  <c r="R89" i="5"/>
  <c r="R83" i="5" s="1"/>
  <c r="S89" i="5"/>
  <c r="S83" i="5" s="1"/>
  <c r="T89" i="5"/>
  <c r="T83" i="5" s="1"/>
  <c r="U89" i="5"/>
  <c r="U83" i="5" s="1"/>
  <c r="V89" i="5"/>
  <c r="V83" i="5" s="1"/>
  <c r="W89" i="5"/>
  <c r="W83" i="5" s="1"/>
  <c r="D89" i="5"/>
  <c r="E87" i="5"/>
  <c r="F87" i="5"/>
  <c r="G87" i="5"/>
  <c r="H87" i="5"/>
  <c r="I87" i="5"/>
  <c r="J87" i="5"/>
  <c r="K87" i="5"/>
  <c r="L87" i="5"/>
  <c r="M87" i="5"/>
  <c r="N87" i="5"/>
  <c r="O87" i="5"/>
  <c r="P87" i="5"/>
  <c r="Q87" i="5"/>
  <c r="R87" i="5"/>
  <c r="S87" i="5"/>
  <c r="T87" i="5"/>
  <c r="U87" i="5"/>
  <c r="V87" i="5"/>
  <c r="W87" i="5"/>
  <c r="D87" i="5"/>
  <c r="E20" i="9" l="1"/>
  <c r="E52" i="9" s="1"/>
  <c r="F20" i="9"/>
  <c r="F52" i="9" s="1"/>
  <c r="G20" i="9"/>
  <c r="G52" i="9" s="1"/>
  <c r="H20" i="9"/>
  <c r="H52" i="9" s="1"/>
  <c r="I20" i="9"/>
  <c r="I52" i="9" s="1"/>
  <c r="J20" i="9"/>
  <c r="J52" i="9" s="1"/>
  <c r="K20" i="9"/>
  <c r="K52" i="9" s="1"/>
  <c r="L20" i="9"/>
  <c r="L52" i="9" s="1"/>
  <c r="M20" i="9"/>
  <c r="M52" i="9" s="1"/>
  <c r="N20" i="9"/>
  <c r="N52" i="9" s="1"/>
  <c r="O20" i="9"/>
  <c r="O52" i="9" s="1"/>
  <c r="P20" i="9"/>
  <c r="P52" i="9" s="1"/>
  <c r="Q20" i="9"/>
  <c r="Q52" i="9" s="1"/>
  <c r="R20" i="9"/>
  <c r="R52" i="9" s="1"/>
  <c r="S20" i="9"/>
  <c r="S52" i="9" s="1"/>
  <c r="T20" i="9"/>
  <c r="T52" i="9" s="1"/>
  <c r="U20" i="9"/>
  <c r="U52" i="9" s="1"/>
  <c r="V20" i="9"/>
  <c r="V52" i="9" s="1"/>
  <c r="W20" i="9"/>
  <c r="W52" i="9" s="1"/>
  <c r="D20" i="9"/>
  <c r="D52" i="9" s="1"/>
  <c r="D16" i="9"/>
  <c r="E46" i="2"/>
  <c r="F46" i="2"/>
  <c r="G46" i="2"/>
  <c r="H46" i="2"/>
  <c r="I46" i="2"/>
  <c r="J46" i="2"/>
  <c r="K46" i="2"/>
  <c r="L46" i="2"/>
  <c r="M46" i="2"/>
  <c r="N46" i="2"/>
  <c r="O46" i="2"/>
  <c r="P46" i="2"/>
  <c r="Q46" i="2"/>
  <c r="R46" i="2"/>
  <c r="S46" i="2"/>
  <c r="T46" i="2"/>
  <c r="U46" i="2"/>
  <c r="V46" i="2"/>
  <c r="W46" i="2"/>
  <c r="D46" i="2"/>
  <c r="R19" i="2" l="1"/>
  <c r="R180" i="18" s="1"/>
  <c r="T19" i="2"/>
  <c r="T180" i="18" s="1"/>
  <c r="D18" i="2"/>
  <c r="D130" i="18" s="1"/>
  <c r="W19" i="2"/>
  <c r="W180" i="18" s="1"/>
  <c r="P19" i="2"/>
  <c r="P180" i="18" s="1"/>
  <c r="Q19" i="2"/>
  <c r="Q180" i="18" s="1"/>
  <c r="S19" i="2"/>
  <c r="S180" i="18" s="1"/>
  <c r="U19" i="2"/>
  <c r="U180" i="18" s="1"/>
  <c r="V19" i="2"/>
  <c r="V180" i="18" s="1"/>
  <c r="Q141" i="5" l="1"/>
  <c r="Q126" i="18"/>
  <c r="Q184" i="18" s="1"/>
  <c r="Q187" i="18" s="1"/>
  <c r="T141" i="5"/>
  <c r="T126" i="18"/>
  <c r="T184" i="18" s="1"/>
  <c r="T187" i="18" s="1"/>
  <c r="V141" i="5"/>
  <c r="V126" i="18"/>
  <c r="V184" i="18" s="1"/>
  <c r="V187" i="18" s="1"/>
  <c r="P141" i="5"/>
  <c r="P126" i="18"/>
  <c r="P184" i="18" s="1"/>
  <c r="P187" i="18" s="1"/>
  <c r="R141" i="5"/>
  <c r="R126" i="18"/>
  <c r="R184" i="18" s="1"/>
  <c r="R187" i="18" s="1"/>
  <c r="U141" i="5"/>
  <c r="U126" i="18"/>
  <c r="U184" i="18" s="1"/>
  <c r="U187" i="18" s="1"/>
  <c r="W141" i="5"/>
  <c r="W126" i="18"/>
  <c r="W184" i="18" s="1"/>
  <c r="W187" i="18" s="1"/>
  <c r="S141" i="5"/>
  <c r="S126" i="18"/>
  <c r="S184" i="18" s="1"/>
  <c r="S187" i="18" s="1"/>
  <c r="R34" i="19"/>
  <c r="S34" i="19"/>
  <c r="V34" i="19"/>
  <c r="P34" i="19"/>
  <c r="U34" i="19"/>
  <c r="W34" i="19"/>
  <c r="Q34" i="19"/>
  <c r="T34" i="19"/>
  <c r="P31" i="18"/>
  <c r="P33" i="18"/>
  <c r="P34" i="18" s="1"/>
  <c r="S65" i="20" s="1"/>
  <c r="U31" i="18"/>
  <c r="U33" i="18"/>
  <c r="U34" i="18" s="1"/>
  <c r="X65" i="20" s="1"/>
  <c r="O31" i="18"/>
  <c r="O33" i="18"/>
  <c r="O34" i="18" s="1"/>
  <c r="R65" i="20" s="1"/>
  <c r="S33" i="18"/>
  <c r="S34" i="18" s="1"/>
  <c r="V65" i="20" s="1"/>
  <c r="S31" i="18"/>
  <c r="R31" i="18"/>
  <c r="R33" i="18"/>
  <c r="R34" i="18" s="1"/>
  <c r="U65" i="20" s="1"/>
  <c r="T31" i="18"/>
  <c r="T33" i="18"/>
  <c r="T34" i="18" s="1"/>
  <c r="W65" i="20" s="1"/>
  <c r="V31" i="18"/>
  <c r="V33" i="18"/>
  <c r="V34" i="18" s="1"/>
  <c r="Y65" i="20" s="1"/>
  <c r="Q31" i="18"/>
  <c r="Q33" i="18"/>
  <c r="Q34" i="18" s="1"/>
  <c r="T65" i="20" s="1"/>
  <c r="Q53" i="9"/>
  <c r="S87" i="20" s="1"/>
  <c r="Q30" i="9"/>
  <c r="S15" i="20"/>
  <c r="R30" i="9"/>
  <c r="R53" i="9"/>
  <c r="T87" i="20" s="1"/>
  <c r="T15" i="20"/>
  <c r="V53" i="9"/>
  <c r="X87" i="20" s="1"/>
  <c r="V30" i="9"/>
  <c r="X15" i="20"/>
  <c r="S53" i="9"/>
  <c r="U87" i="20" s="1"/>
  <c r="S30" i="9"/>
  <c r="U15" i="20"/>
  <c r="T53" i="9"/>
  <c r="V87" i="20" s="1"/>
  <c r="T30" i="9"/>
  <c r="V15" i="20"/>
  <c r="P53" i="9"/>
  <c r="R87" i="20" s="1"/>
  <c r="P30" i="9"/>
  <c r="R15" i="20"/>
  <c r="U53" i="9"/>
  <c r="W87" i="20" s="1"/>
  <c r="U30" i="9"/>
  <c r="W15" i="20"/>
  <c r="W30" i="9"/>
  <c r="Y15" i="20"/>
  <c r="W53" i="9"/>
  <c r="Y87" i="20" s="1"/>
  <c r="F16" i="20"/>
  <c r="F39" i="20" s="1"/>
  <c r="U88" i="5"/>
  <c r="U99" i="5" s="1"/>
  <c r="W52" i="20" s="1"/>
  <c r="W48" i="20" s="1"/>
  <c r="W88" i="5"/>
  <c r="W99" i="5" s="1"/>
  <c r="Y52" i="20" s="1"/>
  <c r="Y48" i="20" s="1"/>
  <c r="S88" i="5"/>
  <c r="S99" i="5" s="1"/>
  <c r="U52" i="20" s="1"/>
  <c r="U48" i="20" s="1"/>
  <c r="T88" i="5"/>
  <c r="T99" i="5" s="1"/>
  <c r="V52" i="20" s="1"/>
  <c r="V48" i="20" s="1"/>
  <c r="Q88" i="5"/>
  <c r="Q99" i="5" s="1"/>
  <c r="S52" i="20" s="1"/>
  <c r="S48" i="20" s="1"/>
  <c r="R88" i="5"/>
  <c r="R99" i="5" s="1"/>
  <c r="T52" i="20" s="1"/>
  <c r="T48" i="20" s="1"/>
  <c r="V88" i="5"/>
  <c r="V99" i="5" s="1"/>
  <c r="X52" i="20" s="1"/>
  <c r="X48" i="20" s="1"/>
  <c r="P88" i="5"/>
  <c r="P99" i="5" s="1"/>
  <c r="R52" i="20" s="1"/>
  <c r="R48" i="20" s="1"/>
  <c r="N19" i="2"/>
  <c r="N180" i="18" s="1"/>
  <c r="O19" i="2"/>
  <c r="O180" i="18" s="1"/>
  <c r="S151" i="5" l="1"/>
  <c r="S150" i="5"/>
  <c r="S149" i="5"/>
  <c r="U151" i="5"/>
  <c r="U149" i="5"/>
  <c r="U150" i="5"/>
  <c r="P151" i="5"/>
  <c r="P149" i="5"/>
  <c r="P150" i="5"/>
  <c r="T151" i="5"/>
  <c r="T149" i="5"/>
  <c r="T150" i="5"/>
  <c r="W151" i="5"/>
  <c r="W149" i="5"/>
  <c r="W150" i="5"/>
  <c r="R151" i="5"/>
  <c r="R149" i="5"/>
  <c r="R150" i="5"/>
  <c r="V151" i="5"/>
  <c r="V149" i="5"/>
  <c r="V150" i="5"/>
  <c r="Q151" i="5"/>
  <c r="Q149" i="5"/>
  <c r="Q150" i="5"/>
  <c r="R188" i="18"/>
  <c r="T70" i="20"/>
  <c r="T64" i="20" s="1"/>
  <c r="Q188" i="18"/>
  <c r="S70" i="20"/>
  <c r="S64" i="20" s="1"/>
  <c r="S188" i="18"/>
  <c r="U70" i="20"/>
  <c r="U64" i="20" s="1"/>
  <c r="U188" i="18"/>
  <c r="W70" i="20"/>
  <c r="W64" i="20" s="1"/>
  <c r="P188" i="18"/>
  <c r="R70" i="20"/>
  <c r="R64" i="20" s="1"/>
  <c r="T188" i="18"/>
  <c r="V70" i="20"/>
  <c r="V64" i="20" s="1"/>
  <c r="W188" i="18"/>
  <c r="Y70" i="20"/>
  <c r="Y64" i="20" s="1"/>
  <c r="V188" i="18"/>
  <c r="X70" i="20"/>
  <c r="X64" i="20" s="1"/>
  <c r="N141" i="5"/>
  <c r="N126" i="18"/>
  <c r="N184" i="18" s="1"/>
  <c r="N187" i="18" s="1"/>
  <c r="O141" i="5"/>
  <c r="O126" i="18"/>
  <c r="O184" i="18" s="1"/>
  <c r="O187" i="18" s="1"/>
  <c r="N34" i="19"/>
  <c r="O34" i="19"/>
  <c r="Y38" i="20"/>
  <c r="Y83" i="20" s="1"/>
  <c r="W38" i="20"/>
  <c r="W83" i="20" s="1"/>
  <c r="R38" i="20"/>
  <c r="V38" i="20"/>
  <c r="U38" i="20"/>
  <c r="U83" i="20" s="1"/>
  <c r="X38" i="20"/>
  <c r="X83" i="20" s="1"/>
  <c r="T38" i="20"/>
  <c r="S38" i="20"/>
  <c r="N80" i="18"/>
  <c r="N31" i="18"/>
  <c r="N33" i="18"/>
  <c r="N34" i="18" s="1"/>
  <c r="Q65" i="20" s="1"/>
  <c r="M80" i="18"/>
  <c r="M31" i="18"/>
  <c r="M33" i="18"/>
  <c r="M34" i="18" s="1"/>
  <c r="P65" i="20" s="1"/>
  <c r="N53" i="9"/>
  <c r="N30" i="9"/>
  <c r="P15" i="20"/>
  <c r="O30" i="9"/>
  <c r="O53" i="9"/>
  <c r="Q15" i="20"/>
  <c r="O88" i="5"/>
  <c r="O99" i="5" s="1"/>
  <c r="Q52" i="20" s="1"/>
  <c r="Q48" i="20" s="1"/>
  <c r="N88" i="5"/>
  <c r="N99" i="5" s="1"/>
  <c r="P52" i="20" s="1"/>
  <c r="P48" i="20" s="1"/>
  <c r="M19" i="2"/>
  <c r="M180" i="18" s="1"/>
  <c r="L19" i="2"/>
  <c r="L180" i="18" s="1"/>
  <c r="K19" i="2"/>
  <c r="K180" i="18" s="1"/>
  <c r="J19" i="2"/>
  <c r="J180" i="18" s="1"/>
  <c r="I19" i="2"/>
  <c r="I180" i="18" s="1"/>
  <c r="H19" i="2"/>
  <c r="H180" i="18" s="1"/>
  <c r="G19" i="2"/>
  <c r="G180" i="18" s="1"/>
  <c r="F19" i="2"/>
  <c r="F180" i="18" s="1"/>
  <c r="E19" i="2"/>
  <c r="E180" i="18" s="1"/>
  <c r="D19" i="2"/>
  <c r="O151" i="5" l="1"/>
  <c r="O149" i="5"/>
  <c r="O150" i="5"/>
  <c r="C13" i="18"/>
  <c r="C16" i="18"/>
  <c r="N151" i="5"/>
  <c r="N149" i="5"/>
  <c r="N150" i="5"/>
  <c r="D141" i="5"/>
  <c r="C11" i="18"/>
  <c r="E11" i="18" s="1"/>
  <c r="D180" i="18"/>
  <c r="D184" i="18" s="1"/>
  <c r="N188" i="18"/>
  <c r="P70" i="20"/>
  <c r="O188" i="18"/>
  <c r="Q70" i="20"/>
  <c r="S83" i="20"/>
  <c r="V83" i="20"/>
  <c r="T83" i="20"/>
  <c r="R83" i="20"/>
  <c r="G141" i="5"/>
  <c r="G126" i="18"/>
  <c r="G184" i="18" s="1"/>
  <c r="G187" i="18" s="1"/>
  <c r="D40" i="18"/>
  <c r="D41" i="18" s="1"/>
  <c r="H141" i="5"/>
  <c r="H126" i="18"/>
  <c r="H184" i="18" s="1"/>
  <c r="H187" i="18" s="1"/>
  <c r="L141" i="5"/>
  <c r="L126" i="18"/>
  <c r="L184" i="18" s="1"/>
  <c r="L187" i="18" s="1"/>
  <c r="E141" i="5"/>
  <c r="E126" i="18"/>
  <c r="I141" i="5"/>
  <c r="I126" i="18"/>
  <c r="I184" i="18" s="1"/>
  <c r="I187" i="18" s="1"/>
  <c r="M141" i="5"/>
  <c r="M126" i="18"/>
  <c r="M184" i="18" s="1"/>
  <c r="M187" i="18" s="1"/>
  <c r="K141" i="5"/>
  <c r="K126" i="18"/>
  <c r="K184" i="18" s="1"/>
  <c r="K187" i="18" s="1"/>
  <c r="F141" i="5"/>
  <c r="F126" i="18"/>
  <c r="F184" i="18" s="1"/>
  <c r="F187" i="18" s="1"/>
  <c r="J141" i="5"/>
  <c r="J126" i="18"/>
  <c r="J184" i="18" s="1"/>
  <c r="J187" i="18" s="1"/>
  <c r="O57" i="9"/>
  <c r="Q87" i="20"/>
  <c r="N57" i="9"/>
  <c r="P87" i="20"/>
  <c r="D126" i="18"/>
  <c r="C12" i="18"/>
  <c r="H47" i="18"/>
  <c r="H48" i="18" s="1"/>
  <c r="H49" i="18" s="1"/>
  <c r="K66" i="20" s="1"/>
  <c r="F47" i="18"/>
  <c r="F48" i="18" s="1"/>
  <c r="F49" i="18" s="1"/>
  <c r="I66" i="20" s="1"/>
  <c r="M34" i="19"/>
  <c r="G47" i="18"/>
  <c r="G48" i="18" s="1"/>
  <c r="G49" i="18" s="1"/>
  <c r="J66" i="20" s="1"/>
  <c r="D65" i="18"/>
  <c r="E65" i="18"/>
  <c r="E66" i="18" s="1"/>
  <c r="D34" i="19"/>
  <c r="C65" i="18"/>
  <c r="C66" i="18" s="1"/>
  <c r="F34" i="19"/>
  <c r="G34" i="19"/>
  <c r="K34" i="19"/>
  <c r="E34" i="19"/>
  <c r="I34" i="19"/>
  <c r="J34" i="19"/>
  <c r="H34" i="19"/>
  <c r="L34" i="19"/>
  <c r="C31" i="18"/>
  <c r="Q38" i="20"/>
  <c r="P38" i="20"/>
  <c r="J65" i="18"/>
  <c r="J66" i="18" s="1"/>
  <c r="J47" i="18"/>
  <c r="J48" i="18" s="1"/>
  <c r="J49" i="18" s="1"/>
  <c r="M66" i="20" s="1"/>
  <c r="G65" i="18"/>
  <c r="G66" i="18" s="1"/>
  <c r="H65" i="18"/>
  <c r="H66" i="18" s="1"/>
  <c r="D58" i="18"/>
  <c r="D59" i="18" s="1"/>
  <c r="F65" i="18"/>
  <c r="F66" i="18" s="1"/>
  <c r="K65" i="18"/>
  <c r="K66" i="18" s="1"/>
  <c r="K47" i="18"/>
  <c r="K48" i="18" s="1"/>
  <c r="K49" i="18" s="1"/>
  <c r="N66" i="20" s="1"/>
  <c r="I65" i="18"/>
  <c r="I66" i="18" s="1"/>
  <c r="I47" i="18"/>
  <c r="I48" i="18" s="1"/>
  <c r="I49" i="18" s="1"/>
  <c r="L66" i="20" s="1"/>
  <c r="M82" i="18"/>
  <c r="M84" i="18"/>
  <c r="P68" i="20" s="1"/>
  <c r="N82" i="18"/>
  <c r="N84" i="18"/>
  <c r="Q68" i="20" s="1"/>
  <c r="F80" i="18"/>
  <c r="F31" i="18"/>
  <c r="F33" i="18"/>
  <c r="J80" i="18"/>
  <c r="J31" i="18"/>
  <c r="J33" i="18"/>
  <c r="C80" i="18"/>
  <c r="C33" i="18"/>
  <c r="G80" i="18"/>
  <c r="G31" i="18"/>
  <c r="G33" i="18"/>
  <c r="K80" i="18"/>
  <c r="K33" i="18"/>
  <c r="K31" i="18"/>
  <c r="D31" i="18"/>
  <c r="D33" i="18"/>
  <c r="D80" i="18"/>
  <c r="H80" i="18"/>
  <c r="H31" i="18"/>
  <c r="H33" i="18"/>
  <c r="L31" i="18"/>
  <c r="L33" i="18"/>
  <c r="L34" i="18" s="1"/>
  <c r="O65" i="20" s="1"/>
  <c r="L80" i="18"/>
  <c r="E80" i="18"/>
  <c r="E31" i="18"/>
  <c r="E33" i="18"/>
  <c r="I31" i="18"/>
  <c r="I33" i="18"/>
  <c r="I80" i="18"/>
  <c r="I82" i="18" s="1"/>
  <c r="G53" i="9"/>
  <c r="G30" i="9"/>
  <c r="I15" i="20"/>
  <c r="K53" i="9"/>
  <c r="K30" i="9"/>
  <c r="M15" i="20"/>
  <c r="L53" i="9"/>
  <c r="L30" i="9"/>
  <c r="N15" i="20"/>
  <c r="F30" i="9"/>
  <c r="F53" i="9"/>
  <c r="H15" i="20"/>
  <c r="J30" i="9"/>
  <c r="J53" i="9"/>
  <c r="L15" i="20"/>
  <c r="H53" i="9"/>
  <c r="H30" i="9"/>
  <c r="J15" i="20"/>
  <c r="E53" i="9"/>
  <c r="E30" i="9"/>
  <c r="G15" i="20"/>
  <c r="I53" i="9"/>
  <c r="I30" i="9"/>
  <c r="K15" i="20"/>
  <c r="M53" i="9"/>
  <c r="M30" i="9"/>
  <c r="O15" i="20"/>
  <c r="D53" i="9"/>
  <c r="F15" i="20"/>
  <c r="D88" i="5"/>
  <c r="D30" i="9"/>
  <c r="E88" i="5"/>
  <c r="M88" i="5"/>
  <c r="M99" i="5" s="1"/>
  <c r="O52" i="20" s="1"/>
  <c r="O48" i="20" s="1"/>
  <c r="G88" i="5"/>
  <c r="K88" i="5"/>
  <c r="K99" i="5" s="1"/>
  <c r="M52" i="20" s="1"/>
  <c r="M48" i="20" s="1"/>
  <c r="H88" i="5"/>
  <c r="L88" i="5"/>
  <c r="L99" i="5" s="1"/>
  <c r="N52" i="20" s="1"/>
  <c r="N48" i="20" s="1"/>
  <c r="I88" i="5"/>
  <c r="F88" i="5"/>
  <c r="J88" i="5"/>
  <c r="J99" i="5" s="1"/>
  <c r="L52" i="20" s="1"/>
  <c r="L48" i="20" s="1"/>
  <c r="D16" i="18" l="1"/>
  <c r="D117" i="18" s="1"/>
  <c r="D121" i="18" s="1"/>
  <c r="I134" i="18" s="1"/>
  <c r="E16" i="18"/>
  <c r="J151" i="5"/>
  <c r="J149" i="5"/>
  <c r="J150" i="5"/>
  <c r="K151" i="5"/>
  <c r="K149" i="5"/>
  <c r="K150" i="5"/>
  <c r="I149" i="5"/>
  <c r="I150" i="5"/>
  <c r="L151" i="5"/>
  <c r="L149" i="5"/>
  <c r="L150" i="5"/>
  <c r="L152" i="5"/>
  <c r="P152" i="5"/>
  <c r="P153" i="5" s="1"/>
  <c r="R62" i="20" s="1"/>
  <c r="R47" i="20" s="1"/>
  <c r="T152" i="5"/>
  <c r="T153" i="5" s="1"/>
  <c r="V62" i="20" s="1"/>
  <c r="V47" i="20" s="1"/>
  <c r="K152" i="5"/>
  <c r="S152" i="5"/>
  <c r="S153" i="5" s="1"/>
  <c r="U62" i="20" s="1"/>
  <c r="U47" i="20" s="1"/>
  <c r="M152" i="5"/>
  <c r="Q152" i="5"/>
  <c r="Q153" i="5" s="1"/>
  <c r="S62" i="20" s="1"/>
  <c r="S47" i="20" s="1"/>
  <c r="U152" i="5"/>
  <c r="U153" i="5" s="1"/>
  <c r="W62" i="20" s="1"/>
  <c r="W47" i="20" s="1"/>
  <c r="J152" i="5"/>
  <c r="N152" i="5"/>
  <c r="N153" i="5" s="1"/>
  <c r="P62" i="20" s="1"/>
  <c r="P47" i="20" s="1"/>
  <c r="R152" i="5"/>
  <c r="R153" i="5" s="1"/>
  <c r="T62" i="20" s="1"/>
  <c r="T47" i="20" s="1"/>
  <c r="V152" i="5"/>
  <c r="V153" i="5" s="1"/>
  <c r="X62" i="20" s="1"/>
  <c r="X47" i="20" s="1"/>
  <c r="O152" i="5"/>
  <c r="O153" i="5" s="1"/>
  <c r="Q62" i="20" s="1"/>
  <c r="Q47" i="20" s="1"/>
  <c r="W152" i="5"/>
  <c r="W153" i="5" s="1"/>
  <c r="Y62" i="20" s="1"/>
  <c r="Y47" i="20" s="1"/>
  <c r="D150" i="5"/>
  <c r="D149" i="5"/>
  <c r="G150" i="5"/>
  <c r="G149" i="5"/>
  <c r="F151" i="5"/>
  <c r="F149" i="5"/>
  <c r="F150" i="5"/>
  <c r="M151" i="5"/>
  <c r="M149" i="5"/>
  <c r="M150" i="5"/>
  <c r="E149" i="5"/>
  <c r="E150" i="5"/>
  <c r="H149" i="5"/>
  <c r="H150" i="5"/>
  <c r="D66" i="18"/>
  <c r="D67" i="18" s="1"/>
  <c r="G67" i="20" s="1"/>
  <c r="D24" i="18"/>
  <c r="E184" i="18"/>
  <c r="E187" i="18" s="1"/>
  <c r="G70" i="20" s="1"/>
  <c r="D13" i="18"/>
  <c r="D116" i="18" s="1"/>
  <c r="D120" i="18" s="1"/>
  <c r="E13" i="18"/>
  <c r="D151" i="5"/>
  <c r="E151" i="5"/>
  <c r="G151" i="5"/>
  <c r="H151" i="5"/>
  <c r="I151" i="5"/>
  <c r="D187" i="18"/>
  <c r="F70" i="20" s="1"/>
  <c r="Q64" i="20"/>
  <c r="P64" i="20"/>
  <c r="G188" i="18"/>
  <c r="I70" i="20"/>
  <c r="F188" i="18"/>
  <c r="H70" i="20"/>
  <c r="M188" i="18"/>
  <c r="O70" i="20"/>
  <c r="L188" i="18"/>
  <c r="N70" i="20"/>
  <c r="J188" i="18"/>
  <c r="L70" i="20"/>
  <c r="K188" i="18"/>
  <c r="M70" i="20"/>
  <c r="I188" i="18"/>
  <c r="K70" i="20"/>
  <c r="H188" i="18"/>
  <c r="J70" i="20"/>
  <c r="Q83" i="20"/>
  <c r="P83" i="20"/>
  <c r="D80" i="9"/>
  <c r="F87" i="20" s="1"/>
  <c r="M57" i="9"/>
  <c r="O87" i="20"/>
  <c r="K57" i="9"/>
  <c r="M87" i="20"/>
  <c r="L57" i="9"/>
  <c r="N87" i="20"/>
  <c r="J57" i="9"/>
  <c r="L87" i="20"/>
  <c r="I57" i="9"/>
  <c r="I56" i="9"/>
  <c r="G57" i="9"/>
  <c r="G56" i="9"/>
  <c r="D57" i="9"/>
  <c r="D56" i="9"/>
  <c r="H57" i="9"/>
  <c r="H56" i="9"/>
  <c r="E57" i="9"/>
  <c r="E56" i="9"/>
  <c r="F57" i="9"/>
  <c r="F56" i="9"/>
  <c r="D13" i="5"/>
  <c r="H99" i="5" s="1"/>
  <c r="J52" i="20" s="1"/>
  <c r="D12" i="18"/>
  <c r="D11" i="18"/>
  <c r="C14" i="18"/>
  <c r="D73" i="18"/>
  <c r="C67" i="18"/>
  <c r="F67" i="20" s="1"/>
  <c r="E67" i="18"/>
  <c r="H67" i="20" s="1"/>
  <c r="C37" i="19"/>
  <c r="D72" i="20" s="1"/>
  <c r="H38" i="20"/>
  <c r="I38" i="20"/>
  <c r="K38" i="20"/>
  <c r="G38" i="20"/>
  <c r="J38" i="20"/>
  <c r="O38" i="20"/>
  <c r="N38" i="20"/>
  <c r="L38" i="20"/>
  <c r="M38" i="20"/>
  <c r="D23" i="20"/>
  <c r="K67" i="18"/>
  <c r="N67" i="20" s="1"/>
  <c r="H67" i="18"/>
  <c r="K67" i="20" s="1"/>
  <c r="F67" i="18"/>
  <c r="I67" i="20" s="1"/>
  <c r="G67" i="18"/>
  <c r="J67" i="20" s="1"/>
  <c r="J67" i="18"/>
  <c r="M67" i="20" s="1"/>
  <c r="I67" i="18"/>
  <c r="L67" i="20" s="1"/>
  <c r="D82" i="18"/>
  <c r="L82" i="18"/>
  <c r="L84" i="18"/>
  <c r="O68" i="20" s="1"/>
  <c r="K82" i="18"/>
  <c r="G82" i="18"/>
  <c r="J82" i="18"/>
  <c r="F82" i="18"/>
  <c r="E82" i="18"/>
  <c r="H82" i="18"/>
  <c r="C82" i="18"/>
  <c r="F38" i="20"/>
  <c r="D82" i="5"/>
  <c r="F134" i="18" l="1"/>
  <c r="H134" i="18"/>
  <c r="E134" i="18"/>
  <c r="E135" i="18" s="1"/>
  <c r="G69" i="20" s="1"/>
  <c r="M153" i="5"/>
  <c r="O62" i="20" s="1"/>
  <c r="O47" i="20" s="1"/>
  <c r="K153" i="5"/>
  <c r="M62" i="20" s="1"/>
  <c r="M47" i="20" s="1"/>
  <c r="G134" i="18"/>
  <c r="L153" i="5"/>
  <c r="N62" i="20" s="1"/>
  <c r="N47" i="20" s="1"/>
  <c r="J153" i="5"/>
  <c r="L62" i="20" s="1"/>
  <c r="L47" i="20" s="1"/>
  <c r="E188" i="18"/>
  <c r="I133" i="18"/>
  <c r="H133" i="18"/>
  <c r="G133" i="18"/>
  <c r="F133" i="18"/>
  <c r="D115" i="18"/>
  <c r="D119" i="18" s="1"/>
  <c r="C17" i="18"/>
  <c r="E17" i="18" s="1"/>
  <c r="E14" i="18"/>
  <c r="D188" i="18"/>
  <c r="D191" i="18" s="1"/>
  <c r="D47" i="9"/>
  <c r="D48" i="9" s="1"/>
  <c r="O64" i="20"/>
  <c r="D70" i="20"/>
  <c r="D85" i="20"/>
  <c r="O83" i="20"/>
  <c r="I87" i="20"/>
  <c r="G87" i="20"/>
  <c r="J87" i="20"/>
  <c r="H87" i="20"/>
  <c r="K87" i="20"/>
  <c r="D42" i="20"/>
  <c r="D66" i="9"/>
  <c r="D136" i="5"/>
  <c r="D153" i="5" s="1"/>
  <c r="F136" i="5"/>
  <c r="F152" i="5" s="1"/>
  <c r="F153" i="5" s="1"/>
  <c r="H62" i="20" s="1"/>
  <c r="H136" i="5"/>
  <c r="H152" i="5" s="1"/>
  <c r="H153" i="5" s="1"/>
  <c r="J62" i="20" s="1"/>
  <c r="I136" i="5"/>
  <c r="I152" i="5" s="1"/>
  <c r="I153" i="5" s="1"/>
  <c r="K62" i="20" s="1"/>
  <c r="E136" i="5"/>
  <c r="E152" i="5" s="1"/>
  <c r="E153" i="5" s="1"/>
  <c r="G62" i="20" s="1"/>
  <c r="G136" i="5"/>
  <c r="G152" i="5" s="1"/>
  <c r="G153" i="5" s="1"/>
  <c r="I62" i="20" s="1"/>
  <c r="I99" i="5"/>
  <c r="K52" i="20" s="1"/>
  <c r="D99" i="5"/>
  <c r="F52" i="20" s="1"/>
  <c r="E99" i="5"/>
  <c r="G52" i="20" s="1"/>
  <c r="F99" i="5"/>
  <c r="H52" i="20" s="1"/>
  <c r="G99" i="5"/>
  <c r="I52" i="20" s="1"/>
  <c r="D14" i="18"/>
  <c r="D17" i="18" s="1"/>
  <c r="D84" i="20"/>
  <c r="D67" i="20"/>
  <c r="D49" i="20"/>
  <c r="D66" i="20"/>
  <c r="D44" i="20"/>
  <c r="D45" i="20"/>
  <c r="N83" i="5"/>
  <c r="O83" i="5"/>
  <c r="K83" i="5"/>
  <c r="G83" i="5"/>
  <c r="J83" i="5"/>
  <c r="M83" i="5"/>
  <c r="I83" i="5"/>
  <c r="E83" i="5"/>
  <c r="L83" i="5"/>
  <c r="H83" i="5"/>
  <c r="F83" i="5"/>
  <c r="D83" i="5"/>
  <c r="F62" i="20" l="1"/>
  <c r="D156" i="5"/>
  <c r="D87" i="20"/>
  <c r="G86" i="20"/>
  <c r="J86" i="20"/>
  <c r="H86" i="20"/>
  <c r="K86" i="20"/>
  <c r="I86" i="20"/>
  <c r="E102" i="5"/>
  <c r="G55" i="20" s="1"/>
  <c r="E103" i="5"/>
  <c r="G56" i="20" s="1"/>
  <c r="E105" i="5"/>
  <c r="G58" i="20" s="1"/>
  <c r="E104" i="5"/>
  <c r="G57" i="20" s="1"/>
  <c r="F105" i="5"/>
  <c r="H58" i="20" s="1"/>
  <c r="F104" i="5"/>
  <c r="H57" i="20" s="1"/>
  <c r="F103" i="5"/>
  <c r="H56" i="20" s="1"/>
  <c r="F102" i="5"/>
  <c r="H55" i="20" s="1"/>
  <c r="H104" i="5"/>
  <c r="J57" i="20" s="1"/>
  <c r="H102" i="5"/>
  <c r="J55" i="20" s="1"/>
  <c r="H103" i="5"/>
  <c r="J56" i="20" s="1"/>
  <c r="H105" i="5"/>
  <c r="J58" i="20" s="1"/>
  <c r="D100" i="5"/>
  <c r="F53" i="20" s="1"/>
  <c r="D104" i="5"/>
  <c r="F57" i="20" s="1"/>
  <c r="D102" i="5"/>
  <c r="F55" i="20" s="1"/>
  <c r="D105" i="5"/>
  <c r="F58" i="20" s="1"/>
  <c r="D103" i="5"/>
  <c r="F56" i="20" s="1"/>
  <c r="G104" i="5"/>
  <c r="I57" i="20" s="1"/>
  <c r="G102" i="5"/>
  <c r="I55" i="20" s="1"/>
  <c r="G105" i="5"/>
  <c r="I58" i="20" s="1"/>
  <c r="G103" i="5"/>
  <c r="I56" i="20" s="1"/>
  <c r="I104" i="5"/>
  <c r="K57" i="20" s="1"/>
  <c r="I103" i="5"/>
  <c r="K56" i="20" s="1"/>
  <c r="I105" i="5"/>
  <c r="K58" i="20" s="1"/>
  <c r="I102" i="5"/>
  <c r="K55" i="20" s="1"/>
  <c r="F101" i="5"/>
  <c r="H54" i="20" s="1"/>
  <c r="F100" i="5"/>
  <c r="H53" i="20" s="1"/>
  <c r="I101" i="5"/>
  <c r="K54" i="20" s="1"/>
  <c r="I100" i="5"/>
  <c r="K53" i="20" s="1"/>
  <c r="H101" i="5"/>
  <c r="J54" i="20" s="1"/>
  <c r="H100" i="5"/>
  <c r="J53" i="20" s="1"/>
  <c r="E101" i="5"/>
  <c r="G54" i="20" s="1"/>
  <c r="E100" i="5"/>
  <c r="G53" i="20" s="1"/>
  <c r="G101" i="5"/>
  <c r="I54" i="20" s="1"/>
  <c r="G100" i="5"/>
  <c r="I53" i="20" s="1"/>
  <c r="G132" i="18"/>
  <c r="G135" i="18" s="1"/>
  <c r="I69" i="20" s="1"/>
  <c r="W131" i="18"/>
  <c r="T131" i="18"/>
  <c r="V131" i="18"/>
  <c r="M131" i="18"/>
  <c r="K131" i="18"/>
  <c r="R131" i="18"/>
  <c r="J131" i="18"/>
  <c r="H132" i="18"/>
  <c r="H135" i="18" s="1"/>
  <c r="J69" i="20" s="1"/>
  <c r="H131" i="18"/>
  <c r="F131" i="18"/>
  <c r="O131" i="18"/>
  <c r="Q131" i="18"/>
  <c r="S131" i="18"/>
  <c r="P131" i="18"/>
  <c r="I131" i="18"/>
  <c r="G131" i="18"/>
  <c r="I132" i="18"/>
  <c r="I135" i="18" s="1"/>
  <c r="K69" i="20" s="1"/>
  <c r="L131" i="18"/>
  <c r="N131" i="18"/>
  <c r="E131" i="18"/>
  <c r="U131" i="18"/>
  <c r="D131" i="18"/>
  <c r="F132" i="18"/>
  <c r="F135" i="18" s="1"/>
  <c r="P109" i="5"/>
  <c r="Q109" i="5"/>
  <c r="T109" i="5"/>
  <c r="V109" i="5"/>
  <c r="W109" i="5"/>
  <c r="R109" i="5"/>
  <c r="U109" i="5"/>
  <c r="S109" i="5"/>
  <c r="D59" i="20"/>
  <c r="W41" i="20"/>
  <c r="Y41" i="20"/>
  <c r="X41" i="20"/>
  <c r="R41" i="20"/>
  <c r="T41" i="20"/>
  <c r="S41" i="20"/>
  <c r="U41" i="20"/>
  <c r="V41" i="20"/>
  <c r="D58" i="20" l="1"/>
  <c r="K48" i="20"/>
  <c r="K47" i="20" s="1"/>
  <c r="G48" i="20"/>
  <c r="G47" i="20" s="1"/>
  <c r="H48" i="20"/>
  <c r="H47" i="20" s="1"/>
  <c r="I48" i="20"/>
  <c r="I47" i="20" s="1"/>
  <c r="F48" i="20"/>
  <c r="F47" i="20" s="1"/>
  <c r="J48" i="20"/>
  <c r="J47" i="20" s="1"/>
  <c r="H69" i="20"/>
  <c r="D69" i="20" s="1"/>
  <c r="D138" i="18"/>
  <c r="D86" i="20"/>
  <c r="U20" i="20"/>
  <c r="X20" i="20"/>
  <c r="T20" i="20"/>
  <c r="S20" i="20"/>
  <c r="Y20" i="20"/>
  <c r="W20" i="20"/>
  <c r="V20" i="20"/>
  <c r="R20" i="20"/>
  <c r="R89" i="20"/>
  <c r="Y89" i="20"/>
  <c r="U89" i="20"/>
  <c r="T89" i="20"/>
  <c r="X89" i="20"/>
  <c r="W89" i="20"/>
  <c r="V89" i="20"/>
  <c r="S89" i="20"/>
  <c r="I109" i="5"/>
  <c r="L109" i="5"/>
  <c r="N109" i="5"/>
  <c r="H109" i="5"/>
  <c r="K109" i="5"/>
  <c r="E109" i="5"/>
  <c r="J109" i="5"/>
  <c r="M109" i="5"/>
  <c r="O109" i="5"/>
  <c r="F109" i="5"/>
  <c r="G109" i="5"/>
  <c r="D109" i="5"/>
  <c r="C111" i="5" l="1"/>
  <c r="I2" i="5" s="1"/>
  <c r="D25" i="18"/>
  <c r="D74" i="18"/>
  <c r="D55" i="20"/>
  <c r="D52" i="20"/>
  <c r="D57" i="20"/>
  <c r="D51" i="20"/>
  <c r="D60" i="20"/>
  <c r="D54" i="20"/>
  <c r="D53" i="20"/>
  <c r="D56" i="20"/>
  <c r="N41" i="20"/>
  <c r="Q41" i="20"/>
  <c r="U23" i="9"/>
  <c r="W76" i="20" s="1"/>
  <c r="U22" i="9"/>
  <c r="U26" i="9"/>
  <c r="W79" i="20" s="1"/>
  <c r="U24" i="9"/>
  <c r="W77" i="20" s="1"/>
  <c r="U25" i="9"/>
  <c r="W78" i="20" s="1"/>
  <c r="U27" i="9"/>
  <c r="W80" i="20" s="1"/>
  <c r="U28" i="9"/>
  <c r="W81" i="20" s="1"/>
  <c r="W24" i="9"/>
  <c r="Y77" i="20" s="1"/>
  <c r="W27" i="9"/>
  <c r="Y80" i="20" s="1"/>
  <c r="W28" i="9"/>
  <c r="Y81" i="20" s="1"/>
  <c r="W25" i="9"/>
  <c r="Y78" i="20" s="1"/>
  <c r="W23" i="9"/>
  <c r="Y76" i="20" s="1"/>
  <c r="W22" i="9"/>
  <c r="W26" i="9"/>
  <c r="Y79" i="20" s="1"/>
  <c r="P24" i="9"/>
  <c r="R77" i="20" s="1"/>
  <c r="P25" i="9"/>
  <c r="R78" i="20" s="1"/>
  <c r="P23" i="9"/>
  <c r="R76" i="20" s="1"/>
  <c r="P27" i="9"/>
  <c r="R80" i="20" s="1"/>
  <c r="P22" i="9"/>
  <c r="P26" i="9"/>
  <c r="R79" i="20" s="1"/>
  <c r="P28" i="9"/>
  <c r="R81" i="20" s="1"/>
  <c r="I41" i="20"/>
  <c r="S23" i="9"/>
  <c r="U76" i="20" s="1"/>
  <c r="S27" i="9"/>
  <c r="U80" i="20" s="1"/>
  <c r="S28" i="9"/>
  <c r="U81" i="20" s="1"/>
  <c r="S25" i="9"/>
  <c r="U78" i="20" s="1"/>
  <c r="S24" i="9"/>
  <c r="U77" i="20" s="1"/>
  <c r="S22" i="9"/>
  <c r="S26" i="9"/>
  <c r="U79" i="20" s="1"/>
  <c r="H41" i="20"/>
  <c r="K41" i="20"/>
  <c r="J41" i="20"/>
  <c r="Q23" i="9"/>
  <c r="S76" i="20" s="1"/>
  <c r="Q22" i="9"/>
  <c r="Q26" i="9"/>
  <c r="S79" i="20" s="1"/>
  <c r="Q27" i="9"/>
  <c r="S80" i="20" s="1"/>
  <c r="Q25" i="9"/>
  <c r="S78" i="20" s="1"/>
  <c r="Q28" i="9"/>
  <c r="S81" i="20" s="1"/>
  <c r="Q24" i="9"/>
  <c r="S77" i="20" s="1"/>
  <c r="T24" i="9"/>
  <c r="V77" i="20" s="1"/>
  <c r="T25" i="9"/>
  <c r="V78" i="20" s="1"/>
  <c r="T23" i="9"/>
  <c r="V76" i="20" s="1"/>
  <c r="T27" i="9"/>
  <c r="V80" i="20" s="1"/>
  <c r="T26" i="9"/>
  <c r="V79" i="20" s="1"/>
  <c r="T22" i="9"/>
  <c r="T28" i="9"/>
  <c r="V81" i="20" s="1"/>
  <c r="O41" i="20"/>
  <c r="M41" i="20"/>
  <c r="L41" i="20"/>
  <c r="P41" i="20"/>
  <c r="G41" i="20"/>
  <c r="V22" i="9"/>
  <c r="X75" i="20" s="1"/>
  <c r="V27" i="9"/>
  <c r="X80" i="20" s="1"/>
  <c r="V25" i="9"/>
  <c r="X78" i="20" s="1"/>
  <c r="V28" i="9"/>
  <c r="X81" i="20" s="1"/>
  <c r="V23" i="9"/>
  <c r="X76" i="20" s="1"/>
  <c r="V24" i="9"/>
  <c r="X77" i="20" s="1"/>
  <c r="V26" i="9"/>
  <c r="R22" i="9"/>
  <c r="T75" i="20" s="1"/>
  <c r="R27" i="9"/>
  <c r="T80" i="20" s="1"/>
  <c r="R25" i="9"/>
  <c r="T78" i="20" s="1"/>
  <c r="R23" i="9"/>
  <c r="R26" i="9"/>
  <c r="T79" i="20" s="1"/>
  <c r="R28" i="9"/>
  <c r="T81" i="20" s="1"/>
  <c r="R24" i="9"/>
  <c r="T77" i="20" s="1"/>
  <c r="F83" i="18" l="1"/>
  <c r="F84" i="18" s="1"/>
  <c r="I68" i="20" s="1"/>
  <c r="G83" i="18"/>
  <c r="G84" i="18" s="1"/>
  <c r="J68" i="20" s="1"/>
  <c r="K83" i="18"/>
  <c r="K84" i="18" s="1"/>
  <c r="N68" i="20" s="1"/>
  <c r="O83" i="18"/>
  <c r="S83" i="18"/>
  <c r="C83" i="18"/>
  <c r="C84" i="18" s="1"/>
  <c r="D83" i="18"/>
  <c r="D84" i="18" s="1"/>
  <c r="G68" i="20" s="1"/>
  <c r="H83" i="18"/>
  <c r="H84" i="18" s="1"/>
  <c r="K68" i="20" s="1"/>
  <c r="L83" i="18"/>
  <c r="P83" i="18"/>
  <c r="T83" i="18"/>
  <c r="E83" i="18"/>
  <c r="E84" i="18" s="1"/>
  <c r="H68" i="20" s="1"/>
  <c r="I83" i="18"/>
  <c r="I84" i="18" s="1"/>
  <c r="L68" i="20" s="1"/>
  <c r="M83" i="18"/>
  <c r="Q83" i="18"/>
  <c r="U83" i="18"/>
  <c r="J83" i="18"/>
  <c r="J84" i="18" s="1"/>
  <c r="M68" i="20" s="1"/>
  <c r="N83" i="18"/>
  <c r="R83" i="18"/>
  <c r="V83" i="18"/>
  <c r="R32" i="18"/>
  <c r="N32" i="18"/>
  <c r="S32" i="18"/>
  <c r="M32" i="18"/>
  <c r="J32" i="18"/>
  <c r="J34" i="18" s="1"/>
  <c r="M65" i="20" s="1"/>
  <c r="U32" i="18"/>
  <c r="G32" i="18"/>
  <c r="G34" i="18" s="1"/>
  <c r="J65" i="20" s="1"/>
  <c r="I32" i="18"/>
  <c r="I34" i="18" s="1"/>
  <c r="L65" i="20" s="1"/>
  <c r="C32" i="18"/>
  <c r="C34" i="18" s="1"/>
  <c r="F65" i="20" s="1"/>
  <c r="E32" i="18"/>
  <c r="E34" i="18" s="1"/>
  <c r="H65" i="20" s="1"/>
  <c r="D32" i="18"/>
  <c r="D34" i="18" s="1"/>
  <c r="G65" i="20" s="1"/>
  <c r="P32" i="18"/>
  <c r="T32" i="18"/>
  <c r="H32" i="18"/>
  <c r="H34" i="18" s="1"/>
  <c r="K65" i="20" s="1"/>
  <c r="K32" i="18"/>
  <c r="K34" i="18" s="1"/>
  <c r="N65" i="20" s="1"/>
  <c r="V32" i="18"/>
  <c r="O32" i="18"/>
  <c r="L32" i="18"/>
  <c r="F32" i="18"/>
  <c r="F34" i="18" s="1"/>
  <c r="I65" i="20" s="1"/>
  <c r="Q32" i="18"/>
  <c r="Q20" i="20"/>
  <c r="O20" i="20"/>
  <c r="P20" i="20"/>
  <c r="D50" i="20"/>
  <c r="M89" i="20"/>
  <c r="J89" i="20"/>
  <c r="W29" i="9"/>
  <c r="Y75" i="20"/>
  <c r="Y74" i="20" s="1"/>
  <c r="G89" i="20"/>
  <c r="L89" i="20"/>
  <c r="O89" i="20"/>
  <c r="K89" i="20"/>
  <c r="R75" i="20"/>
  <c r="R74" i="20" s="1"/>
  <c r="P29" i="9"/>
  <c r="Q89" i="20"/>
  <c r="R29" i="9"/>
  <c r="T76" i="20"/>
  <c r="T74" i="20" s="1"/>
  <c r="V29" i="9"/>
  <c r="X79" i="20"/>
  <c r="X74" i="20" s="1"/>
  <c r="D43" i="20"/>
  <c r="F41" i="20"/>
  <c r="F89" i="20" s="1"/>
  <c r="P89" i="20"/>
  <c r="S75" i="20"/>
  <c r="S74" i="20" s="1"/>
  <c r="Q29" i="9"/>
  <c r="H89" i="20"/>
  <c r="S29" i="9"/>
  <c r="U75" i="20"/>
  <c r="U74" i="20" s="1"/>
  <c r="W75" i="20"/>
  <c r="W74" i="20" s="1"/>
  <c r="U29" i="9"/>
  <c r="N89" i="20"/>
  <c r="V75" i="20"/>
  <c r="V74" i="20" s="1"/>
  <c r="T29" i="9"/>
  <c r="I89" i="20"/>
  <c r="J64" i="20" l="1"/>
  <c r="K64" i="20"/>
  <c r="H64" i="20"/>
  <c r="N64" i="20"/>
  <c r="G64" i="20"/>
  <c r="M64" i="20"/>
  <c r="L64" i="20"/>
  <c r="I64" i="20"/>
  <c r="F68" i="20"/>
  <c r="D68" i="20" s="1"/>
  <c r="C87" i="18"/>
  <c r="I2" i="18" s="1"/>
  <c r="D65" i="20"/>
  <c r="W22" i="20"/>
  <c r="W28" i="20" s="1"/>
  <c r="W29" i="20" s="1"/>
  <c r="W91" i="20"/>
  <c r="W92" i="20" s="1"/>
  <c r="S22" i="20"/>
  <c r="S28" i="20" s="1"/>
  <c r="S29" i="20" s="1"/>
  <c r="S91" i="20"/>
  <c r="S92" i="20" s="1"/>
  <c r="T22" i="20"/>
  <c r="T28" i="20" s="1"/>
  <c r="T29" i="20" s="1"/>
  <c r="T91" i="20"/>
  <c r="T92" i="20" s="1"/>
  <c r="Y22" i="20"/>
  <c r="Y28" i="20" s="1"/>
  <c r="Y29" i="20" s="1"/>
  <c r="Y91" i="20"/>
  <c r="Y92" i="20" s="1"/>
  <c r="U22" i="20"/>
  <c r="U28" i="20" s="1"/>
  <c r="U29" i="20" s="1"/>
  <c r="U91" i="20"/>
  <c r="U92" i="20" s="1"/>
  <c r="R22" i="20"/>
  <c r="R28" i="20" s="1"/>
  <c r="R29" i="20" s="1"/>
  <c r="R91" i="20"/>
  <c r="R92" i="20" s="1"/>
  <c r="V22" i="20"/>
  <c r="V28" i="20" s="1"/>
  <c r="V29" i="20" s="1"/>
  <c r="V91" i="20"/>
  <c r="V92" i="20" s="1"/>
  <c r="X22" i="20"/>
  <c r="X28" i="20" s="1"/>
  <c r="X29" i="20" s="1"/>
  <c r="X91" i="20"/>
  <c r="X92" i="20" s="1"/>
  <c r="D48" i="20"/>
  <c r="F22" i="9"/>
  <c r="H75" i="20" s="1"/>
  <c r="F27" i="9"/>
  <c r="H80" i="20" s="1"/>
  <c r="F25" i="9"/>
  <c r="H78" i="20" s="1"/>
  <c r="F28" i="9"/>
  <c r="H81" i="20" s="1"/>
  <c r="F24" i="9"/>
  <c r="H77" i="20" s="1"/>
  <c r="F26" i="9"/>
  <c r="F23" i="9"/>
  <c r="H76" i="20" s="1"/>
  <c r="D18" i="20"/>
  <c r="D41" i="20"/>
  <c r="D89" i="20"/>
  <c r="O24" i="9"/>
  <c r="Q77" i="20" s="1"/>
  <c r="O27" i="9"/>
  <c r="Q80" i="20" s="1"/>
  <c r="O23" i="9"/>
  <c r="Q76" i="20" s="1"/>
  <c r="O22" i="9"/>
  <c r="O25" i="9"/>
  <c r="Q78" i="20" s="1"/>
  <c r="O28" i="9"/>
  <c r="Q81" i="20" s="1"/>
  <c r="O26" i="9"/>
  <c r="Q79" i="20" s="1"/>
  <c r="M23" i="9"/>
  <c r="O76" i="20" s="1"/>
  <c r="M22" i="9"/>
  <c r="M26" i="9"/>
  <c r="O79" i="20" s="1"/>
  <c r="M28" i="9"/>
  <c r="O81" i="20" s="1"/>
  <c r="M25" i="9"/>
  <c r="O78" i="20" s="1"/>
  <c r="M24" i="9"/>
  <c r="O77" i="20" s="1"/>
  <c r="M27" i="9"/>
  <c r="O80" i="20" s="1"/>
  <c r="J22" i="9"/>
  <c r="L75" i="20" s="1"/>
  <c r="J25" i="9"/>
  <c r="L78" i="20" s="1"/>
  <c r="J27" i="9"/>
  <c r="L80" i="20" s="1"/>
  <c r="J24" i="9"/>
  <c r="L77" i="20" s="1"/>
  <c r="J28" i="9"/>
  <c r="L81" i="20" s="1"/>
  <c r="J26" i="9"/>
  <c r="L79" i="20" s="1"/>
  <c r="J23" i="9"/>
  <c r="L24" i="9"/>
  <c r="N77" i="20" s="1"/>
  <c r="L25" i="9"/>
  <c r="N78" i="20" s="1"/>
  <c r="L27" i="9"/>
  <c r="N80" i="20" s="1"/>
  <c r="L23" i="9"/>
  <c r="N76" i="20" s="1"/>
  <c r="L22" i="9"/>
  <c r="L28" i="9"/>
  <c r="N81" i="20" s="1"/>
  <c r="L26" i="9"/>
  <c r="N79" i="20" s="1"/>
  <c r="D22" i="9"/>
  <c r="D27" i="9"/>
  <c r="F80" i="20" s="1"/>
  <c r="D26" i="9"/>
  <c r="F79" i="20" s="1"/>
  <c r="D28" i="9"/>
  <c r="F81" i="20" s="1"/>
  <c r="D24" i="9"/>
  <c r="F77" i="20" s="1"/>
  <c r="D23" i="9"/>
  <c r="F76" i="20" s="1"/>
  <c r="D25" i="9"/>
  <c r="F78" i="20" s="1"/>
  <c r="I23" i="9"/>
  <c r="K76" i="20" s="1"/>
  <c r="I25" i="9"/>
  <c r="K78" i="20" s="1"/>
  <c r="I27" i="9"/>
  <c r="K80" i="20" s="1"/>
  <c r="I28" i="9"/>
  <c r="K81" i="20" s="1"/>
  <c r="I22" i="9"/>
  <c r="I26" i="9"/>
  <c r="K79" i="20" s="1"/>
  <c r="I24" i="9"/>
  <c r="K77" i="20" s="1"/>
  <c r="G24" i="9"/>
  <c r="I77" i="20" s="1"/>
  <c r="G27" i="9"/>
  <c r="I80" i="20" s="1"/>
  <c r="G22" i="9"/>
  <c r="G26" i="9"/>
  <c r="I79" i="20" s="1"/>
  <c r="G28" i="9"/>
  <c r="I81" i="20" s="1"/>
  <c r="G23" i="9"/>
  <c r="I76" i="20" s="1"/>
  <c r="G25" i="9"/>
  <c r="I78" i="20" s="1"/>
  <c r="H24" i="9"/>
  <c r="J77" i="20" s="1"/>
  <c r="H25" i="9"/>
  <c r="J78" i="20" s="1"/>
  <c r="H23" i="9"/>
  <c r="J76" i="20" s="1"/>
  <c r="H27" i="9"/>
  <c r="J80" i="20" s="1"/>
  <c r="H26" i="9"/>
  <c r="J79" i="20" s="1"/>
  <c r="H22" i="9"/>
  <c r="H28" i="9"/>
  <c r="J81" i="20" s="1"/>
  <c r="K23" i="9"/>
  <c r="M76" i="20" s="1"/>
  <c r="K27" i="9"/>
  <c r="M80" i="20" s="1"/>
  <c r="K28" i="9"/>
  <c r="M81" i="20" s="1"/>
  <c r="K24" i="9"/>
  <c r="M77" i="20" s="1"/>
  <c r="K22" i="9"/>
  <c r="K26" i="9"/>
  <c r="M79" i="20" s="1"/>
  <c r="K25" i="9"/>
  <c r="M78" i="20" s="1"/>
  <c r="N22" i="9"/>
  <c r="P75" i="20" s="1"/>
  <c r="N25" i="9"/>
  <c r="P78" i="20" s="1"/>
  <c r="N27" i="9"/>
  <c r="P80" i="20" s="1"/>
  <c r="N26" i="9"/>
  <c r="P79" i="20" s="1"/>
  <c r="N23" i="9"/>
  <c r="N28" i="9"/>
  <c r="P81" i="20" s="1"/>
  <c r="N24" i="9"/>
  <c r="P77" i="20" s="1"/>
  <c r="D26" i="20"/>
  <c r="E23" i="9"/>
  <c r="G76" i="20" s="1"/>
  <c r="E22" i="9"/>
  <c r="E26" i="9"/>
  <c r="G79" i="20" s="1"/>
  <c r="E27" i="9"/>
  <c r="G80" i="20" s="1"/>
  <c r="E25" i="9"/>
  <c r="G78" i="20" s="1"/>
  <c r="E28" i="9"/>
  <c r="G81" i="20" s="1"/>
  <c r="E24" i="9"/>
  <c r="G77" i="20" s="1"/>
  <c r="F64" i="20" l="1"/>
  <c r="D64" i="20"/>
  <c r="J75" i="20"/>
  <c r="J74" i="20" s="1"/>
  <c r="J22" i="20" s="1"/>
  <c r="H29" i="9"/>
  <c r="K75" i="20"/>
  <c r="K74" i="20" s="1"/>
  <c r="K22" i="20" s="1"/>
  <c r="I29" i="9"/>
  <c r="D81" i="20"/>
  <c r="J29" i="9"/>
  <c r="L76" i="20"/>
  <c r="O75" i="20"/>
  <c r="O74" i="20" s="1"/>
  <c r="M29" i="9"/>
  <c r="D78" i="20"/>
  <c r="O29" i="9"/>
  <c r="Q75" i="20"/>
  <c r="Q74" i="20" s="1"/>
  <c r="F29" i="9"/>
  <c r="H79" i="20"/>
  <c r="D79" i="20" s="1"/>
  <c r="G75" i="20"/>
  <c r="G74" i="20" s="1"/>
  <c r="G22" i="20" s="1"/>
  <c r="E29" i="9"/>
  <c r="K29" i="9"/>
  <c r="M75" i="20"/>
  <c r="M74" i="20" s="1"/>
  <c r="M22" i="20" s="1"/>
  <c r="G29" i="9"/>
  <c r="I75" i="20"/>
  <c r="I74" i="20" s="1"/>
  <c r="I22" i="20" s="1"/>
  <c r="D80" i="20"/>
  <c r="N75" i="20"/>
  <c r="N74" i="20" s="1"/>
  <c r="N22" i="20" s="1"/>
  <c r="L29" i="9"/>
  <c r="N29" i="9"/>
  <c r="P76" i="20"/>
  <c r="P74" i="20" s="1"/>
  <c r="D77" i="20"/>
  <c r="F75" i="20"/>
  <c r="D29" i="9"/>
  <c r="P22" i="20" l="1"/>
  <c r="P28" i="20" s="1"/>
  <c r="P29" i="20" s="1"/>
  <c r="P91" i="20"/>
  <c r="P92" i="20" s="1"/>
  <c r="Q22" i="20"/>
  <c r="Q28" i="20" s="1"/>
  <c r="Q29" i="20" s="1"/>
  <c r="Q91" i="20"/>
  <c r="Q92" i="20" s="1"/>
  <c r="O22" i="20"/>
  <c r="O28" i="20" s="1"/>
  <c r="O29" i="20" s="1"/>
  <c r="O91" i="20"/>
  <c r="O92" i="20" s="1"/>
  <c r="H74" i="20"/>
  <c r="H22" i="20" s="1"/>
  <c r="D76" i="20"/>
  <c r="L74" i="20"/>
  <c r="L22" i="20" s="1"/>
  <c r="F74" i="20"/>
  <c r="F22" i="20" s="1"/>
  <c r="D75" i="20"/>
  <c r="D32" i="9"/>
  <c r="D22" i="20" l="1"/>
  <c r="D74" i="20"/>
  <c r="D24" i="20"/>
  <c r="I20" i="20" l="1"/>
  <c r="L20" i="20" l="1"/>
  <c r="F20" i="20"/>
  <c r="N20" i="20"/>
  <c r="J20" i="20"/>
  <c r="K20" i="20"/>
  <c r="M20" i="20"/>
  <c r="D62" i="20"/>
  <c r="D47" i="20" s="1"/>
  <c r="H20" i="20"/>
  <c r="G20" i="20"/>
  <c r="F83" i="20" l="1"/>
  <c r="H83" i="20"/>
  <c r="G83" i="20"/>
  <c r="K83" i="20"/>
  <c r="D61" i="20"/>
  <c r="D20" i="20"/>
  <c r="L83" i="20"/>
  <c r="I83" i="20"/>
  <c r="N83" i="20"/>
  <c r="M83" i="20"/>
  <c r="J83" i="20"/>
  <c r="J91" i="20" l="1"/>
  <c r="J92" i="20" s="1"/>
  <c r="J28" i="20"/>
  <c r="J29" i="20" s="1"/>
  <c r="L91" i="20"/>
  <c r="L92" i="20" s="1"/>
  <c r="L28" i="20"/>
  <c r="L29" i="20" s="1"/>
  <c r="H91" i="20"/>
  <c r="H92" i="20" s="1"/>
  <c r="H28" i="20"/>
  <c r="H29" i="20" s="1"/>
  <c r="F91" i="20"/>
  <c r="F92" i="20" s="1"/>
  <c r="F25" i="20"/>
  <c r="F28" i="20" s="1"/>
  <c r="F29" i="20" s="1"/>
  <c r="M91" i="20"/>
  <c r="M92" i="20" s="1"/>
  <c r="M28" i="20"/>
  <c r="M29" i="20" s="1"/>
  <c r="I91" i="20"/>
  <c r="I92" i="20" s="1"/>
  <c r="I28" i="20"/>
  <c r="I29" i="20" s="1"/>
  <c r="K91" i="20"/>
  <c r="K92" i="20" s="1"/>
  <c r="K28" i="20"/>
  <c r="K29" i="20" s="1"/>
  <c r="N91" i="20"/>
  <c r="N92" i="20" s="1"/>
  <c r="N28" i="20"/>
  <c r="N29" i="20" s="1"/>
  <c r="G91" i="20"/>
  <c r="G92" i="20" s="1"/>
  <c r="G28" i="20"/>
  <c r="G29" i="20" s="1"/>
  <c r="D83" i="20"/>
  <c r="D25" i="20" l="1"/>
  <c r="D28" i="20" s="1"/>
  <c r="D29" i="20" s="1"/>
  <c r="D91" i="20"/>
  <c r="D92" i="20" s="1"/>
</calcChain>
</file>

<file path=xl/sharedStrings.xml><?xml version="1.0" encoding="utf-8"?>
<sst xmlns="http://schemas.openxmlformats.org/spreadsheetml/2006/main" count="1056" uniqueCount="532">
  <si>
    <t>Common parameters</t>
  </si>
  <si>
    <t>WACC</t>
  </si>
  <si>
    <t>%</t>
  </si>
  <si>
    <t>WACC per month</t>
  </si>
  <si>
    <t>Common cost in % of revenues</t>
  </si>
  <si>
    <t>number</t>
  </si>
  <si>
    <t>Weightfactor individual product in portfolio</t>
  </si>
  <si>
    <t>Estimated number of subscribers alternative operator</t>
  </si>
  <si>
    <t>yes</t>
  </si>
  <si>
    <t>spare</t>
  </si>
  <si>
    <t>Revenue</t>
  </si>
  <si>
    <t>Unit</t>
  </si>
  <si>
    <t>Moving fee</t>
  </si>
  <si>
    <t>% of customer moving</t>
  </si>
  <si>
    <t>% per year</t>
  </si>
  <si>
    <t>Disconnection fee</t>
  </si>
  <si>
    <t>Relevant customer lifetime</t>
  </si>
  <si>
    <t>Months</t>
  </si>
  <si>
    <t>% per month</t>
  </si>
  <si>
    <t>Billed minutes (outbound)</t>
  </si>
  <si>
    <t>To on-net fixed network customers</t>
  </si>
  <si>
    <t>To national fixed destinations</t>
  </si>
  <si>
    <t>To national mobile destinations</t>
  </si>
  <si>
    <t xml:space="preserve">To premium numbers </t>
  </si>
  <si>
    <t>To international destinations</t>
  </si>
  <si>
    <t>Call duration profile</t>
  </si>
  <si>
    <t>Minutes per call</t>
  </si>
  <si>
    <t>Set up price per call</t>
  </si>
  <si>
    <t>Per minute price</t>
  </si>
  <si>
    <t>Total revenue outbound voice traffic</t>
  </si>
  <si>
    <t>Inbound traffic as % of outbound actual minutes</t>
  </si>
  <si>
    <t>Total actual outbound minutes</t>
  </si>
  <si>
    <t>Total inbound minutes</t>
  </si>
  <si>
    <t>Cost of termination in other networks</t>
  </si>
  <si>
    <t>Weighted average
 charge</t>
  </si>
  <si>
    <t>Total revenue inbound voice traffic</t>
  </si>
  <si>
    <t>Euro per month per subscriber</t>
  </si>
  <si>
    <t>Euro per subscriber</t>
  </si>
  <si>
    <t>Euro per call</t>
  </si>
  <si>
    <t>Euro per minute</t>
  </si>
  <si>
    <t>Euro per subscriber per month</t>
  </si>
  <si>
    <t>Dimensioning information</t>
  </si>
  <si>
    <t>kbps per subscriber</t>
  </si>
  <si>
    <t>Economic lifetimes</t>
  </si>
  <si>
    <t>months</t>
  </si>
  <si>
    <t>CPE</t>
  </si>
  <si>
    <t>OPEX</t>
  </si>
  <si>
    <t>Active equipment</t>
  </si>
  <si>
    <t>monthly costs expressed as % of the capital investment</t>
  </si>
  <si>
    <t>Price information</t>
  </si>
  <si>
    <t>Regulated charges - voice</t>
  </si>
  <si>
    <t>Termination to national mobile</t>
  </si>
  <si>
    <t>Total</t>
  </si>
  <si>
    <t>All amounts in Euro and excl. VAT</t>
  </si>
  <si>
    <t>Retail and other costs</t>
  </si>
  <si>
    <t>Retail costs</t>
  </si>
  <si>
    <t>Input</t>
  </si>
  <si>
    <t>Yearly absolute costs</t>
  </si>
  <si>
    <t>% of revenue</t>
  </si>
  <si>
    <t>Customer acquisition and retention</t>
  </si>
  <si>
    <t>Customer care</t>
  </si>
  <si>
    <t>Marketing and advertising</t>
  </si>
  <si>
    <t>Sales personnel salary / Sales commission</t>
  </si>
  <si>
    <t>Billing</t>
  </si>
  <si>
    <t>Bad debt</t>
  </si>
  <si>
    <t>Product development / Management</t>
  </si>
  <si>
    <t>Nr of subscribers</t>
  </si>
  <si>
    <t>Other costs</t>
  </si>
  <si>
    <t>Number of subscribers</t>
  </si>
  <si>
    <t>subscribers</t>
  </si>
  <si>
    <t>yes/no</t>
  </si>
  <si>
    <t>Euro</t>
  </si>
  <si>
    <t>Euro per month</t>
  </si>
  <si>
    <t>One off charges at begin of contract</t>
  </si>
  <si>
    <t>Applies to % of customers</t>
  </si>
  <si>
    <t>Capital cost factor</t>
  </si>
  <si>
    <t>Mbit/s</t>
  </si>
  <si>
    <t>Estimated nr of subscribers altnet</t>
  </si>
  <si>
    <t>Euro per customer per month</t>
  </si>
  <si>
    <t>Euro per customer</t>
  </si>
  <si>
    <t>Standard activation</t>
  </si>
  <si>
    <t>Euro per case</t>
  </si>
  <si>
    <t xml:space="preserve">One off charges </t>
  </si>
  <si>
    <t>Monthly recurring revenues</t>
  </si>
  <si>
    <t>Additional Service revenues</t>
  </si>
  <si>
    <t>GB per month per subscriber</t>
  </si>
  <si>
    <t>MB per month per subscriber</t>
  </si>
  <si>
    <t>Total monthly recurring revenues</t>
  </si>
  <si>
    <t>Revenues from outbound voice traffic</t>
  </si>
  <si>
    <t>Revenues from inbound voice traffic</t>
  </si>
  <si>
    <t>Total retail revenues</t>
  </si>
  <si>
    <t>Disclaimer</t>
  </si>
  <si>
    <t xml:space="preserve">WIK-Consult GmbH does not accept any responsibility for any loss, disruption or damage to your data or your computer system which may occur whilst using this model or material derived from model. </t>
  </si>
  <si>
    <t>WIK-Consult GmbH does not warrant that the functions contained in the model will be uninterrupted or error free.  Also, WIK-Consult GmbH does not warrant that the model provided is free of viruses.    </t>
  </si>
  <si>
    <t xml:space="preserve">In no event, WIK-Consult GmbH will be liable for any loss or damage including, without limitation, indirect or consequential loss or damage, or any loss or damages whatsoever arising from the use of </t>
  </si>
  <si>
    <t>the model or in connection with the data derived from the model.</t>
  </si>
  <si>
    <t>Colour Code</t>
  </si>
  <si>
    <t>Input data, collected from the operators and validated</t>
  </si>
  <si>
    <t>Calculation sub results based on the input data</t>
  </si>
  <si>
    <t>Key result, total calculations based on input data and sub results</t>
  </si>
  <si>
    <t>Linked cell, value derived from other cell with input data</t>
  </si>
  <si>
    <t>written Consent of WIK-Consult GmbH.</t>
  </si>
  <si>
    <t>Market share (share of available connections on Proximus network</t>
  </si>
  <si>
    <t>Contains fixed broadband (yes/no)</t>
  </si>
  <si>
    <t>Actual minutes (outbound)</t>
  </si>
  <si>
    <t>To on-net customers</t>
  </si>
  <si>
    <t>Regulated charges</t>
  </si>
  <si>
    <t>To national fixed destinations (regulated)</t>
  </si>
  <si>
    <t>To national mobile destinations (regulated)</t>
  </si>
  <si>
    <t>Weighted averages</t>
  </si>
  <si>
    <t>Cost</t>
  </si>
  <si>
    <t>KEY PARAMETERS</t>
  </si>
  <si>
    <t>Common costs</t>
  </si>
  <si>
    <t>Weight factor products (indicative purpose only)</t>
  </si>
  <si>
    <t>Total revenues</t>
  </si>
  <si>
    <t>Total wholesale costs</t>
  </si>
  <si>
    <t>In % of revenues</t>
  </si>
  <si>
    <t>Total own network and equipment costs</t>
  </si>
  <si>
    <t>Total retail costs</t>
  </si>
  <si>
    <t>Total other costs</t>
  </si>
  <si>
    <t>Total common costs</t>
  </si>
  <si>
    <t>NET MARGIN</t>
  </si>
  <si>
    <t>Wholesale costs - subscriber related</t>
  </si>
  <si>
    <t>Own network and equipment costs</t>
  </si>
  <si>
    <t>Margin - overview</t>
  </si>
  <si>
    <t>all amounts in Euro per subscriber per month excl. VAT</t>
  </si>
  <si>
    <t>Number of connections SMP operator</t>
  </si>
  <si>
    <t>Portfolio Test</t>
  </si>
  <si>
    <t>Margin - detailed overview</t>
  </si>
  <si>
    <t>Monthly core network costs</t>
  </si>
  <si>
    <t>Total monthly IP transit costs</t>
  </si>
  <si>
    <t>Voice traffic costs</t>
  </si>
  <si>
    <t>Total monthly voice production costs</t>
  </si>
  <si>
    <t>Total retail revenue</t>
  </si>
  <si>
    <t>Total retail cost per subscriber</t>
  </si>
  <si>
    <t>Wholesale costs</t>
  </si>
  <si>
    <t>Core network</t>
  </si>
  <si>
    <t>Cost per Mbit/s per month</t>
  </si>
  <si>
    <t>Estimated cap core network (Mbit/s)</t>
  </si>
  <si>
    <t>Distribution over products- based on key (subscribers x busy hour bandwidth)</t>
  </si>
  <si>
    <t>Allocation key (Mbit/s)</t>
  </si>
  <si>
    <t>Allocated monthly costs per subscriber</t>
  </si>
  <si>
    <t xml:space="preserve">Monthly core network costs </t>
  </si>
  <si>
    <t>Allocated monthly  costs core network</t>
  </si>
  <si>
    <t>IP transit (connection from core network to the internet)</t>
  </si>
  <si>
    <t>Broadband yes/no</t>
  </si>
  <si>
    <t>Subscribers broadband</t>
  </si>
  <si>
    <t>Capacity for IP transit per product (kbps per subscriber)</t>
  </si>
  <si>
    <t>Total capacity required for IP transit per product (Mbit)</t>
  </si>
  <si>
    <t xml:space="preserve">Costs for IP transit agreements including equipment and other required arrangements </t>
  </si>
  <si>
    <t>Total cost for IP Transit per month</t>
  </si>
  <si>
    <t xml:space="preserve">Total own network monthly costs </t>
  </si>
  <si>
    <t>Own network costs</t>
  </si>
  <si>
    <t xml:space="preserve">Mbit/s </t>
  </si>
  <si>
    <t>Core dimensioning as percentage of aggregation network dimensioning</t>
  </si>
  <si>
    <t>Total monthly costs for IP transit agreements per product (Euro)</t>
  </si>
  <si>
    <t>Number of voice subsciptions</t>
  </si>
  <si>
    <t>Number of IPTV user</t>
  </si>
  <si>
    <t>Fixed voice yes/no</t>
  </si>
  <si>
    <t>Subscribers voice service</t>
  </si>
  <si>
    <t>Contains IPTV</t>
  </si>
  <si>
    <t>Subscribers IPTV service</t>
  </si>
  <si>
    <t>Distribution over products- based on key (subscribers )</t>
  </si>
  <si>
    <t>CPE costs</t>
  </si>
  <si>
    <t>Logistics / shipping costs CPE</t>
  </si>
  <si>
    <t>Economic life time CPE</t>
  </si>
  <si>
    <t>-</t>
  </si>
  <si>
    <t>Annualised monthly cost</t>
  </si>
  <si>
    <t>Monthly OPEX</t>
  </si>
  <si>
    <t>Internet yes/no</t>
  </si>
  <si>
    <t>Total CPE costs</t>
  </si>
  <si>
    <t>Total annualised CPE costs per month (euro)</t>
  </si>
  <si>
    <t>Number portability is already included under wholesale cost</t>
  </si>
  <si>
    <t>Leased line economic lifetime</t>
  </si>
  <si>
    <t>Termination to national fixed (Intra access area)</t>
  </si>
  <si>
    <t>Total wholesale monthly costs</t>
  </si>
  <si>
    <t>Note: on net traffic flow (15%) is counted twice. Outgoing voice is 85% of all traffic.</t>
  </si>
  <si>
    <t>Fixed internet data cap per key product</t>
  </si>
  <si>
    <t>Distribution of total CPE costs per identified key product</t>
  </si>
  <si>
    <t>Distribution over products- based on key (subscribers)</t>
  </si>
  <si>
    <t>Monthly cost per key product</t>
  </si>
  <si>
    <t>Distribution over products- based on key (subscribers x busy hour IP bandwidth)</t>
  </si>
  <si>
    <t>Euro per user and per month</t>
  </si>
  <si>
    <r>
      <t xml:space="preserve">This model was constructed by WIK-Consult GmbH for the </t>
    </r>
    <r>
      <rPr>
        <sz val="11"/>
        <rFont val="Arial"/>
        <family val="2"/>
      </rPr>
      <t>Belgian Institute for Postal and Telecommunication (BIPT). The model is provided for the use within the activity of the BIPT.</t>
    </r>
  </si>
  <si>
    <t>Total busy hour bandwidth per key product user</t>
  </si>
  <si>
    <t>Voice termination costs</t>
  </si>
  <si>
    <t>Total voice termination costs</t>
  </si>
  <si>
    <t>Note: in case altnet dimensions ist core network smaller than its aggregation network, the factor is for example 90%</t>
  </si>
  <si>
    <t>Euro / Mbps per month</t>
  </si>
  <si>
    <t>Euro /month</t>
  </si>
  <si>
    <t xml:space="preserve">Euro  </t>
  </si>
  <si>
    <t>Euro  / Mbps and month</t>
  </si>
  <si>
    <t>Euro / month</t>
  </si>
  <si>
    <t>Total monthly costs for IP transit (Euro  per subscriber)</t>
  </si>
  <si>
    <t>Monthly costs for voice specific network equipment</t>
  </si>
  <si>
    <t>Monthly costs for IPTV Server</t>
  </si>
  <si>
    <t>VAT excluded</t>
  </si>
  <si>
    <t>To premium numbers (weighted average)</t>
  </si>
  <si>
    <t>To international destinations (weighted average)</t>
  </si>
  <si>
    <t>Voice specific network equipment (Softswitches, Access SBC, IMS/SIP servers, Session Border Controller and E1 ports)</t>
  </si>
  <si>
    <t>Monthly costs per voice user for voice specific network equipment like Softswitches, Access SBC, IMS/SIP servers, Session Border Controller and E1 ports</t>
  </si>
  <si>
    <t>Total monthly costs for voice specific network equipment</t>
  </si>
  <si>
    <t>Note: in line with applied market share</t>
  </si>
  <si>
    <t>Note: currently not used</t>
  </si>
  <si>
    <t>Basic monthly retail charge</t>
  </si>
  <si>
    <t>Production costs of non regulated components in the bundles</t>
  </si>
  <si>
    <t>Cloud service (Webspace )</t>
  </si>
  <si>
    <t>Busy hour internet bandwidth per broadband user for IP transit</t>
  </si>
  <si>
    <t xml:space="preserve">interconnection transit point for handing over broadband traffic </t>
  </si>
  <si>
    <t>Setup for cable resale agreement</t>
  </si>
  <si>
    <t>Cable modem (for broadband)</t>
  </si>
  <si>
    <t>Decoder/Settop box (for digital TV)</t>
  </si>
  <si>
    <t xml:space="preserve">Euro </t>
  </si>
  <si>
    <t>Activation per line analog TV</t>
  </si>
  <si>
    <t>Activation per line analog TV + digital TV</t>
  </si>
  <si>
    <t>Compenation for manual address search</t>
  </si>
  <si>
    <t>Compensation for moving installation appointment</t>
  </si>
  <si>
    <t>only related to those customers which required installation</t>
  </si>
  <si>
    <t>Performed actions due to incorrect fault notification</t>
  </si>
  <si>
    <t>Compensation for additional worked hours</t>
  </si>
  <si>
    <t>Euro per 30 Min</t>
  </si>
  <si>
    <t>Compensation for incorrect fault notification</t>
  </si>
  <si>
    <t>charge</t>
  </si>
  <si>
    <t>Monthly subscription analogue TV</t>
  </si>
  <si>
    <t>Euro per subscription per month</t>
  </si>
  <si>
    <t>Monthly subscription analogue TV + digital TV</t>
  </si>
  <si>
    <t>Applies to % of customers / month</t>
  </si>
  <si>
    <t>Compensation for repair because of incorrect actions and damage of SMP network</t>
  </si>
  <si>
    <t>Hours per case</t>
  </si>
  <si>
    <t>Calculation one off and recurring costs</t>
  </si>
  <si>
    <t>Activation per line analog TV + digital TV+ broadband</t>
  </si>
  <si>
    <t>Installation charges (of NIU) for TV</t>
  </si>
  <si>
    <t>Installation charges (of NIU) for TV + Broadband</t>
  </si>
  <si>
    <t>One off charges during contract period - TV</t>
  </si>
  <si>
    <t>One off charges during contract period - TV+broadband</t>
  </si>
  <si>
    <t>Compensation for cable connections up to 80 m for TV</t>
  </si>
  <si>
    <t>Additional compensation for cable connections above 80 m for TV</t>
  </si>
  <si>
    <t>Compensation for cable connections up to 80 m for TV + broadband</t>
  </si>
  <si>
    <t>Additional compensation for cable connections above 80 m for TV + broadband</t>
  </si>
  <si>
    <t>Activation per line TV service - TV</t>
  </si>
  <si>
    <t>Activation per line TV service - TV+Broadband</t>
  </si>
  <si>
    <t>Monthly subscription 'Dual play low tier'</t>
  </si>
  <si>
    <t>Monthly subscription 'Dual play mid tier'</t>
  </si>
  <si>
    <t>Monthly subscription 'Dual play high tier'</t>
  </si>
  <si>
    <t>Monthly charge for surpassing data limit low tier (one block of 25 GB)</t>
  </si>
  <si>
    <t>Monthly charge for surpassing data limit mid tier (one block of 25 GB)</t>
  </si>
  <si>
    <t>n.a</t>
  </si>
  <si>
    <t>Start up costs logical links</t>
  </si>
  <si>
    <t xml:space="preserve">Start up costs physical redundant link </t>
  </si>
  <si>
    <t xml:space="preserve">Recurring charges </t>
  </si>
  <si>
    <t>Monthly maintenance physical redundant link</t>
  </si>
  <si>
    <t xml:space="preserve">€/ link </t>
  </si>
  <si>
    <t>€/link</t>
  </si>
  <si>
    <t>€/ link per month</t>
  </si>
  <si>
    <t>Start-up costs of implementation Analog TV + Digital TV + broadband</t>
  </si>
  <si>
    <t>Recurring costs (per subscriber)</t>
  </si>
  <si>
    <t>One off costs (per access seeker)</t>
  </si>
  <si>
    <t>One off costs (per subscriber)</t>
  </si>
  <si>
    <t>OLO interconnection with cable network</t>
  </si>
  <si>
    <t>nr</t>
  </si>
  <si>
    <t>Number of logical links</t>
  </si>
  <si>
    <t>Conditional Access System (CAS) - 3rd party provider costs</t>
  </si>
  <si>
    <t xml:space="preserve">The CAS encrypts the available content of the OLO. The receiver communicates with the CAS via so called entitlement control message (ECM) and Entitlement Management Messages (EMM). Based on these ECM/EMM stream the encrypted datastream can be accesses and the content made available. </t>
  </si>
  <si>
    <t xml:space="preserve">This is a continuous process, the receiver needs to be permanently informed about the current value of the control word. In practice, it must be informed slightly in advance, so that no viewing interruption occurs. </t>
  </si>
  <si>
    <t>The ECM/EMM stream requires 100 kbps per receiver (so per subscriber)</t>
  </si>
  <si>
    <t>This part is outsourced by OLO to a third party, cost structure not clear, has to be asked in data request</t>
  </si>
  <si>
    <t>Monthly costs logical links</t>
  </si>
  <si>
    <t>INTC link also does not need to be dimensioned.</t>
  </si>
  <si>
    <t>Busy hour bandwidth for VoD service</t>
  </si>
  <si>
    <t>Traffic figures</t>
  </si>
  <si>
    <t>Busy hour internet bandwidth in Mbit/s for IP transit</t>
  </si>
  <si>
    <t>Busy hour  VoIP bandwidth in Mbit/s</t>
  </si>
  <si>
    <t>Busy hour bandwidth for VoD service in Mbit/s</t>
  </si>
  <si>
    <t xml:space="preserve">Total monthly IP transit costs </t>
  </si>
  <si>
    <t>One time Installation charge</t>
  </si>
  <si>
    <t>full Installation charge</t>
  </si>
  <si>
    <t>€/ per Installation</t>
  </si>
  <si>
    <t>Nr of NGLL</t>
  </si>
  <si>
    <t>reduced Installation charge 3 years commitment</t>
  </si>
  <si>
    <t>Volume discount</t>
  </si>
  <si>
    <t>percentage of 3 years commitments</t>
  </si>
  <si>
    <t>3 year discounts</t>
  </si>
  <si>
    <t>mean value of one time installation charge</t>
  </si>
  <si>
    <t>Applicable volume discountdiscount</t>
  </si>
  <si>
    <t>Other one time charges</t>
  </si>
  <si>
    <t>Applicable duration discount</t>
  </si>
  <si>
    <t>Applicable discount</t>
  </si>
  <si>
    <t>Note, these volume discounts are only applicable on the monthly rental LL, not on the one time setup.</t>
  </si>
  <si>
    <t>month</t>
  </si>
  <si>
    <t>monthly WACC</t>
  </si>
  <si>
    <t>monthly capital cost factor</t>
  </si>
  <si>
    <t>Monthly one time installation costs per installation</t>
  </si>
  <si>
    <t>€/ month</t>
  </si>
  <si>
    <t>Monthly rental fee per 1 GE line to the OLO Aggregation Point</t>
  </si>
  <si>
    <t>€/month per connection</t>
  </si>
  <si>
    <t>€/month</t>
  </si>
  <si>
    <t xml:space="preserve">Number of Installations </t>
  </si>
  <si>
    <t>two leased line tails assumed (Cable interconnection point to Proximus and Proximus to OLO Premises)</t>
  </si>
  <si>
    <t>Basic revenue</t>
  </si>
  <si>
    <t>Product subscription portion in total flagschip product subscriptions</t>
  </si>
  <si>
    <t>Total monthly costs for customer sited OLO Access Lines per key product</t>
  </si>
  <si>
    <t>€ / month and subscriber</t>
  </si>
  <si>
    <t>Number of 1 G lines</t>
  </si>
  <si>
    <t>Utilization factor Broadband</t>
  </si>
  <si>
    <t>Utilization factor VoD</t>
  </si>
  <si>
    <t>Contains fixed Broadband</t>
  </si>
  <si>
    <t>still to be determined by CRC</t>
  </si>
  <si>
    <t>Activation per line Interactive services (VoD)</t>
  </si>
  <si>
    <t>All amounts in Euro excluding VAT</t>
  </si>
  <si>
    <t>Contains Cable Analogue TV (yes/no)</t>
  </si>
  <si>
    <t>Contains Cable Digital TV (yes/no)</t>
  </si>
  <si>
    <t>Monthly charge for surpassing data limit low/mid tier (one block of 1 GB)</t>
  </si>
  <si>
    <t>Monthly rental for surpassing data limit</t>
  </si>
  <si>
    <t>Monthly subscription "interactive services" (VoD)</t>
  </si>
  <si>
    <t>distribution of cost to all customers</t>
  </si>
  <si>
    <t>activation of service</t>
  </si>
  <si>
    <t>non recurring, activation of line</t>
  </si>
  <si>
    <t>Activation of line per customer</t>
  </si>
  <si>
    <t>Activation of service per customer</t>
  </si>
  <si>
    <t>Compensation for cable connections</t>
  </si>
  <si>
    <t>unknown, tbd</t>
  </si>
  <si>
    <t xml:space="preserve">Installation charges of NIU </t>
  </si>
  <si>
    <t>Average of hours worked additionally per case</t>
  </si>
  <si>
    <t>Basic product revenue (excluding VAT)</t>
  </si>
  <si>
    <t>Retail price of fixed data cap extension</t>
  </si>
  <si>
    <t>Monthly amounts</t>
  </si>
  <si>
    <t>Additional revenues due to the purchase of additional fixed internet data usage</t>
  </si>
  <si>
    <t>Installation charge</t>
  </si>
  <si>
    <t>% of customers ordering a smartphone to the bundle</t>
  </si>
  <si>
    <t>Discount on security pack</t>
  </si>
  <si>
    <t>Revenue outbound voice traffic</t>
  </si>
  <si>
    <t>Revenue inbound voice traffic</t>
  </si>
  <si>
    <t>Costs for Wifi hotspot, cloud services, emails provided, standard TV content etc.</t>
  </si>
  <si>
    <t>TV content costs (for the basic TV package)</t>
  </si>
  <si>
    <t>TV content costs (for basic TV package)</t>
  </si>
  <si>
    <t>Number of digital TV subscribers</t>
  </si>
  <si>
    <t>Monthly TV costs -basic package</t>
  </si>
  <si>
    <t>TV subscribers</t>
  </si>
  <si>
    <t>CASV costs</t>
  </si>
  <si>
    <t>CASV charge per connected customer</t>
  </si>
  <si>
    <t>CASV fixed charge per month</t>
  </si>
  <si>
    <t>Total CASV costs per customer</t>
  </si>
  <si>
    <t>Digital TV subscribers</t>
  </si>
  <si>
    <t>Analogue TV</t>
  </si>
  <si>
    <t>Number of analogue TV subscribers</t>
  </si>
  <si>
    <t>Total subscriber to digital TV</t>
  </si>
  <si>
    <t>TV content costs (for basic digital TV package)</t>
  </si>
  <si>
    <t>Total TV content costs for basic digital package</t>
  </si>
  <si>
    <t>CASV costs only relate to digital TV subscribers</t>
  </si>
  <si>
    <t>Payable to other operators</t>
  </si>
  <si>
    <t>Voice production cost in the OLO's network (estimated through regulated origination charges for OLO)</t>
  </si>
  <si>
    <t>Conditional access system costs (third party)</t>
  </si>
  <si>
    <t>System integration customer managment systems OLO - Cable operator</t>
  </si>
  <si>
    <t>SI costs of linking OLO - Cable co systems</t>
  </si>
  <si>
    <t>costs per month</t>
  </si>
  <si>
    <t>costs per month per customer</t>
  </si>
  <si>
    <t>Euro per month per customer</t>
  </si>
  <si>
    <t>CPE investment costs - cable modem (for broadband)</t>
  </si>
  <si>
    <t>CPE investment costs - settop box (for digital TV)</t>
  </si>
  <si>
    <t>CPE investment costs - network interface unit (for all cases)</t>
  </si>
  <si>
    <t>Network Interface Unit</t>
  </si>
  <si>
    <t>digital TV yes/no</t>
  </si>
  <si>
    <t>CPE- cable modem costs</t>
  </si>
  <si>
    <t>CPE- set top box  costs</t>
  </si>
  <si>
    <t>Total CPE costs per month for this product (euro)</t>
  </si>
  <si>
    <t xml:space="preserve">Total annualised CPE costs - cable modem </t>
  </si>
  <si>
    <t xml:space="preserve">Total annualised CPE costs - set top box </t>
  </si>
  <si>
    <t>Analogue TV yes/no</t>
  </si>
  <si>
    <t>CPE- NIU costs</t>
  </si>
  <si>
    <t>Total annualised CPE costs of one NIU</t>
  </si>
  <si>
    <t>Total annualised average CPE costs of one NIU for OLO</t>
  </si>
  <si>
    <t>% of customer of OLO for which a NIU needs to be installed</t>
  </si>
  <si>
    <t>% of total customers</t>
  </si>
  <si>
    <t xml:space="preserve">TV platform &amp; Video content authority system (VCAS) </t>
  </si>
  <si>
    <t>Voice equipment considered under own network. Bandwidth included in dimensioning IP bandwidth</t>
  </si>
  <si>
    <t>Mean busy hour bandwidth for management link traffic</t>
  </si>
  <si>
    <t>Busy hour bandwidth for management link traffic in Mbit/s</t>
  </si>
  <si>
    <t>Sum Busy hour bandwidth for Data links in Mbit/s</t>
  </si>
  <si>
    <t>Sum Busy hour bandwidth for Data and Management links in Mbit/s</t>
  </si>
  <si>
    <t>Number of physical redundant management traffic links</t>
  </si>
  <si>
    <t>Number of physical redundant broadband data traffic links</t>
  </si>
  <si>
    <t>logical link</t>
  </si>
  <si>
    <t>management link</t>
  </si>
  <si>
    <t>data link</t>
  </si>
  <si>
    <t>0/1</t>
  </si>
  <si>
    <t>Monthly maintenance physical redundant link management</t>
  </si>
  <si>
    <t>Monthly maintenance physical redundant link data</t>
  </si>
  <si>
    <t>Monthly setup-costs for physical management links and logical links</t>
  </si>
  <si>
    <t>OLO Interconnection with cable network-wholesale charges per customer</t>
  </si>
  <si>
    <t>Total OLO interconnection wholesale charge</t>
  </si>
  <si>
    <r>
      <t xml:space="preserve">Total monthly costs for customer sited OLO Access Lines for </t>
    </r>
    <r>
      <rPr>
        <u/>
        <sz val="11"/>
        <color indexed="8"/>
        <rFont val="Calibri"/>
        <family val="2"/>
        <scheme val="minor"/>
      </rPr>
      <t>management links</t>
    </r>
    <r>
      <rPr>
        <sz val="11"/>
        <color indexed="8"/>
        <rFont val="Calibri"/>
        <family val="2"/>
        <scheme val="minor"/>
      </rPr>
      <t xml:space="preserve">  per key product</t>
    </r>
  </si>
  <si>
    <r>
      <t xml:space="preserve">Total monthly costs for customer sited OLO Access Lines for </t>
    </r>
    <r>
      <rPr>
        <u/>
        <sz val="11"/>
        <color indexed="8"/>
        <rFont val="Calibri"/>
        <family val="2"/>
        <scheme val="minor"/>
      </rPr>
      <t>VoD services</t>
    </r>
    <r>
      <rPr>
        <sz val="11"/>
        <color indexed="8"/>
        <rFont val="Calibri"/>
        <family val="2"/>
        <scheme val="minor"/>
      </rPr>
      <t xml:space="preserve"> per key product</t>
    </r>
  </si>
  <si>
    <r>
      <t xml:space="preserve">Total monthly costs for customer sited OLO Access Lines for </t>
    </r>
    <r>
      <rPr>
        <u/>
        <sz val="11"/>
        <color indexed="8"/>
        <rFont val="Calibri"/>
        <family val="2"/>
        <scheme val="minor"/>
      </rPr>
      <t>broadband and VoIP</t>
    </r>
    <r>
      <rPr>
        <sz val="11"/>
        <color indexed="8"/>
        <rFont val="Calibri"/>
        <family val="2"/>
        <scheme val="minor"/>
      </rPr>
      <t xml:space="preserve"> per key product and subscriber</t>
    </r>
  </si>
  <si>
    <t>€/ per installation and month</t>
  </si>
  <si>
    <r>
      <t xml:space="preserve">Total monthly installation costs for customer sited OLO Access line connections for </t>
    </r>
    <r>
      <rPr>
        <u/>
        <sz val="11"/>
        <color indexed="8"/>
        <rFont val="Calibri"/>
        <family val="2"/>
        <scheme val="minor"/>
      </rPr>
      <t>broadband an VoIP</t>
    </r>
  </si>
  <si>
    <r>
      <t xml:space="preserve">Total monthly installation costs for customer sited OLO Access line connections for </t>
    </r>
    <r>
      <rPr>
        <u/>
        <sz val="11"/>
        <color indexed="8"/>
        <rFont val="Calibri"/>
        <family val="2"/>
        <scheme val="minor"/>
      </rPr>
      <t>VoD</t>
    </r>
  </si>
  <si>
    <r>
      <t xml:space="preserve">Total monthly installation costs for customer sited OLO Access line connections for </t>
    </r>
    <r>
      <rPr>
        <u/>
        <sz val="11"/>
        <color indexed="8"/>
        <rFont val="Calibri"/>
        <family val="2"/>
        <scheme val="minor"/>
      </rPr>
      <t>management links</t>
    </r>
  </si>
  <si>
    <r>
      <t xml:space="preserve">Total monthly costs for customer sited OLO Access line connections for </t>
    </r>
    <r>
      <rPr>
        <u/>
        <sz val="11"/>
        <color indexed="8"/>
        <rFont val="Calibri"/>
        <family val="2"/>
        <scheme val="minor"/>
      </rPr>
      <t>broadband an VoIP</t>
    </r>
  </si>
  <si>
    <r>
      <t xml:space="preserve">Total monthly costs for customer sited OLO Access line connections for </t>
    </r>
    <r>
      <rPr>
        <u/>
        <sz val="11"/>
        <color indexed="8"/>
        <rFont val="Calibri"/>
        <family val="2"/>
        <scheme val="minor"/>
      </rPr>
      <t>VoD</t>
    </r>
  </si>
  <si>
    <r>
      <t xml:space="preserve">Total monthly costs for customer sited OLO Access line connections for </t>
    </r>
    <r>
      <rPr>
        <u/>
        <sz val="11"/>
        <color indexed="8"/>
        <rFont val="Calibri"/>
        <family val="2"/>
        <scheme val="minor"/>
      </rPr>
      <t>management links</t>
    </r>
  </si>
  <si>
    <r>
      <t xml:space="preserve">Total monthly costs for customer sited OLO Access Lines for </t>
    </r>
    <r>
      <rPr>
        <u/>
        <sz val="11"/>
        <color indexed="8"/>
        <rFont val="Calibri"/>
        <family val="2"/>
        <scheme val="minor"/>
      </rPr>
      <t>broadband an VoIP</t>
    </r>
  </si>
  <si>
    <r>
      <t xml:space="preserve">Total monthly costs for customer sited OLO Access Lines for </t>
    </r>
    <r>
      <rPr>
        <u/>
        <sz val="11"/>
        <color indexed="8"/>
        <rFont val="Calibri"/>
        <family val="2"/>
        <scheme val="minor"/>
      </rPr>
      <t>VoD</t>
    </r>
  </si>
  <si>
    <r>
      <t xml:space="preserve">Total monthly costs for customer sited OLO Access Lines for </t>
    </r>
    <r>
      <rPr>
        <u/>
        <sz val="11"/>
        <color indexed="8"/>
        <rFont val="Calibri"/>
        <family val="2"/>
        <scheme val="minor"/>
      </rPr>
      <t>management links</t>
    </r>
  </si>
  <si>
    <t>Contains interactive service (VoD)</t>
  </si>
  <si>
    <t>Contains Cable Digital TV yes/no</t>
  </si>
  <si>
    <t>Total monthly costs for OLO leased line connections with cable operator</t>
  </si>
  <si>
    <t>Total monthly costs per subscriber for OLO leased line connections with cable operator</t>
  </si>
  <si>
    <t>OLO interconnection wholesale charge</t>
  </si>
  <si>
    <t>Total annnualised monthly recurring and one off wholesale costs</t>
  </si>
  <si>
    <t>Total monthly leased line connection costs</t>
  </si>
  <si>
    <t>Total monthly costs</t>
  </si>
  <si>
    <t>10 GE leased line</t>
  </si>
  <si>
    <t>1 GE leased line</t>
  </si>
  <si>
    <t>Monthly rental for wholesale product</t>
  </si>
  <si>
    <t xml:space="preserve">The LL costs are based on Proximus LL. The connection between OLO and cable operator needs to be redundant. </t>
  </si>
  <si>
    <t>note: consider different CPE options: NIU+modem, modem seperate etc.  For Telenet seperate CPE, after data request see if possible to capture in one model else different models per cable operator.</t>
  </si>
  <si>
    <t>Assumption: CASV equipment at OLO site, the encryption key stream flows over the IP interconnection modelled for broadband.</t>
  </si>
  <si>
    <t>Monthly costs for CAS Server</t>
  </si>
  <si>
    <t>Euro  /  user</t>
  </si>
  <si>
    <t>Monthly TV &amp; CAS server costs</t>
  </si>
  <si>
    <t>Model 3 : Analogue/digital TV, standalone or bundled with broadband and other services based on wholesale cable access.</t>
  </si>
  <si>
    <t>Sum of  broadband capacity</t>
  </si>
  <si>
    <t>OLO Connection with cable operator  (1G NGLL Proximus)</t>
  </si>
  <si>
    <t>% of customers ordering additional fixed data caps above data cap (100 / 150 GB)</t>
  </si>
  <si>
    <t>note: all digital TV content is served from cable network and no additional Tv content is inserted by OLO, therefore no IPTV platform needed.</t>
  </si>
  <si>
    <t>interconnection transit point for handing over VoD traffic, without VoD not required.</t>
  </si>
  <si>
    <t>Customer buying STB</t>
  </si>
  <si>
    <t>Economic lifetime of set up</t>
  </si>
  <si>
    <t>Set up of connection between OLO and cable operator</t>
  </si>
  <si>
    <t xml:space="preserve">Economic lifetime set up connection OLO -Cable operator </t>
  </si>
  <si>
    <t>Note : connections longer than 80 meter from distribution point are not standard and outside the scope.</t>
  </si>
  <si>
    <t>Note: for cable important to consider as faulty customer installation (NIU/tap) can impact  interactive and broadband services for all users in that respective network segment. Cable operator can only identify the fault cause by switching off network parts, hence this is time consuming and impacting on consumer experience, hence is considered.</t>
  </si>
  <si>
    <t xml:space="preserve">Average investment costs for additional work not included in installation charge (administrative costs, costs for street crossings, costs for repair work, costs for changing capacity, planning and survey costs, unusual installation methods) </t>
  </si>
  <si>
    <t>System integration OLO customer management systems and Cable operator systems</t>
  </si>
  <si>
    <t xml:space="preserve">It is provided on condition for non-commercial use within the activity area and regulatory procedures of the BIPT and it shall not assign any license neither in part nor in full to any third party without the </t>
  </si>
  <si>
    <t>note: no impact due to parameter setting at '0' as VoD is produced by OLO itself at this point in time</t>
  </si>
  <si>
    <t>Mobile internet data cap per key product</t>
  </si>
  <si>
    <t>Average additional billed mobile data</t>
  </si>
  <si>
    <t>Retail price of additional mobile data usage above cap</t>
  </si>
  <si>
    <t>Euro per MB</t>
  </si>
  <si>
    <t>Additional revenues due to usage mobile data above mobile data cap</t>
  </si>
  <si>
    <t>% of customers ordering a tablet to the bundle</t>
  </si>
  <si>
    <t>Additional voice packages</t>
  </si>
  <si>
    <t>Retail price additional voice package</t>
  </si>
  <si>
    <t>Monthly costs for catalogue CAS Server</t>
  </si>
  <si>
    <t>Note: covers complete core network including routers,switches, RADIUS, BRAS, DHCP servers, transmisssion equipment infrastructure, space, power, HVAC etc. This should be based on response to the data request of Proximus and altnet operators</t>
  </si>
  <si>
    <t>TV content costs (for basic analogue TV package)</t>
  </si>
  <si>
    <t>MB/month/ subscriber</t>
  </si>
  <si>
    <t>3G/4G mobile data cap per month</t>
  </si>
  <si>
    <t>Number of Telenet subscribers</t>
  </si>
  <si>
    <t xml:space="preserve">Access via Wi-fi hotspots </t>
  </si>
  <si>
    <t>Monthly rental CPE (STB)</t>
  </si>
  <si>
    <t>% of customers renting CPE (STB)</t>
  </si>
  <si>
    <t>% of customers ordering 2 or more additional mobile subscriptions to the bundle.</t>
  </si>
  <si>
    <t>Proportional additional bundle discount to be deducted as consequence of additional mobile packages</t>
  </si>
  <si>
    <r>
      <t xml:space="preserve">Optionally bundled non regulated components,  leading to additional </t>
    </r>
    <r>
      <rPr>
        <b/>
        <u/>
        <sz val="11"/>
        <color indexed="8"/>
        <rFont val="Calibri"/>
        <family val="2"/>
        <scheme val="minor"/>
      </rPr>
      <t>monthly</t>
    </r>
    <r>
      <rPr>
        <b/>
        <sz val="11"/>
        <color indexed="8"/>
        <rFont val="Calibri"/>
        <family val="2"/>
        <scheme val="minor"/>
      </rPr>
      <t xml:space="preserve"> discounts</t>
    </r>
  </si>
  <si>
    <t>One-off discount (upon ordering)</t>
  </si>
  <si>
    <t>Purchase price CPE (STB)</t>
  </si>
  <si>
    <t xml:space="preserve"> </t>
  </si>
  <si>
    <t>For customers adding a tablet to the bundle, what is the average one-off discount?</t>
  </si>
  <si>
    <t>One-off charges / discounts at contract start</t>
  </si>
  <si>
    <t>% of customers buying CPE (STB), if package contains digital TV</t>
  </si>
  <si>
    <t>For customers adding a smartphone to the bundle, what is the average one-off discount?</t>
  </si>
  <si>
    <t>% of customers ordering other device(s) to the bundle</t>
  </si>
  <si>
    <t>For customers adding other devices to the bundle, what is the average one-off discount?</t>
  </si>
  <si>
    <r>
      <t xml:space="preserve">% of customers ordering additional TV content packages (like Play) </t>
    </r>
    <r>
      <rPr>
        <sz val="11"/>
        <color indexed="8"/>
        <rFont val="Calibri"/>
        <family val="2"/>
        <scheme val="minor"/>
      </rPr>
      <t>to the bundle</t>
    </r>
  </si>
  <si>
    <t>% of customers ordering additional Security pack to the bundle</t>
  </si>
  <si>
    <t>For customers adding TV content subscriptions to the bundle, what is the monthly discount to the bundle?</t>
  </si>
  <si>
    <t>For customers adding the security pack, what is the average monthly discount to the bundle?</t>
  </si>
  <si>
    <t>One-off charges at end of contract time</t>
  </si>
  <si>
    <t>One-off charges during contract time</t>
  </si>
  <si>
    <t>One-off charges and discounts</t>
  </si>
  <si>
    <t>Capital cost factor (spreading one-off items over lifetime)</t>
  </si>
  <si>
    <t>Total monthly revenue - one-off charges</t>
  </si>
  <si>
    <t>Activation charge (incl. technician visit when required)</t>
  </si>
  <si>
    <t>Annualised amounts of one-off charges / discounts</t>
  </si>
  <si>
    <t>% of customers with additional voice packages (e.g. Telenet option Anytime)</t>
  </si>
  <si>
    <t>Minutes per subscriber per month</t>
  </si>
  <si>
    <t>Min. per subscriber per month</t>
  </si>
  <si>
    <t>Monthly recurring revenues and discounts</t>
  </si>
  <si>
    <t>all amounts in Euro and per subscriber per month excl. VAT</t>
  </si>
  <si>
    <t>Estimated number of addressable connections</t>
  </si>
  <si>
    <t>Mbps</t>
  </si>
  <si>
    <t>GB</t>
  </si>
  <si>
    <t>Customer lifetime retail product</t>
  </si>
  <si>
    <t>Subscribed retail line speed downstream</t>
  </si>
  <si>
    <t>Subscribed retail line speed upstream</t>
  </si>
  <si>
    <t>Data allowance</t>
  </si>
  <si>
    <t>Contains Cable Analogue TV</t>
  </si>
  <si>
    <t>Contains Cable Digital TV</t>
  </si>
  <si>
    <t>Contains fixed broadband</t>
  </si>
  <si>
    <t>Contains fixed voice</t>
  </si>
  <si>
    <t>Contains mobile voice</t>
  </si>
  <si>
    <t>Contains mobile broadband</t>
  </si>
  <si>
    <t>Contains Interactive TV Services (e.g. EPG, pause/rewind)</t>
  </si>
  <si>
    <t>Fixed voice package - to be specified (e.g. Freephone Europe)</t>
  </si>
  <si>
    <t>Watch TV on multiple devices ("2nd screen")</t>
  </si>
  <si>
    <t>Premium TV channels (e.g. sport channels) - to be specified</t>
  </si>
  <si>
    <t>Maximum utilisation OLO Access Line / broadband</t>
  </si>
  <si>
    <t>Note: proposed value based on pure LRIC in ongoing consultation. Needs to be amended when final decision is taken.</t>
  </si>
  <si>
    <t>Note: proposed value in ongoing consultation. Needs to be amended when final decision is taken.</t>
  </si>
  <si>
    <t>Busy hour VoIP bandwidth per VoIP user</t>
  </si>
  <si>
    <t>Individual key products based on cable wholesale</t>
  </si>
  <si>
    <t>Maximum utilisation OLO Access Line / Interactive svcs</t>
  </si>
  <si>
    <t>Monthly revenue - one-off charges</t>
  </si>
  <si>
    <t>Monthly discounts for a certain period (e.g. discount on subscription for a period of 3 months)</t>
  </si>
  <si>
    <t>One-off discount on tablet</t>
  </si>
  <si>
    <t>One-off discount on smartphone</t>
  </si>
  <si>
    <t>One-off discount on other devices</t>
  </si>
  <si>
    <t>Total is indicative, the above sub figures are used for calculation</t>
  </si>
  <si>
    <t>min. per subscriber per month</t>
  </si>
  <si>
    <t>Key product information</t>
  </si>
  <si>
    <t>Main product features</t>
  </si>
  <si>
    <t>Other included features (non-optional)</t>
  </si>
  <si>
    <t>Email service included</t>
  </si>
  <si>
    <t>Left some room to cater for additional bandwidth due to multi device usage.</t>
  </si>
  <si>
    <t>Monthly subscription "interactive services"</t>
  </si>
  <si>
    <t>future use for VoD</t>
  </si>
  <si>
    <t>Monthly costs software solution for 2nd screen</t>
  </si>
  <si>
    <r>
      <t xml:space="preserve">For customers adding 2 or more mobile subscription to the bundle, what is the average total monthly </t>
    </r>
    <r>
      <rPr>
        <b/>
        <sz val="11"/>
        <color indexed="8"/>
        <rFont val="Calibri"/>
        <family val="2"/>
        <scheme val="minor"/>
      </rPr>
      <t>discoun</t>
    </r>
    <r>
      <rPr>
        <sz val="11"/>
        <color indexed="8"/>
        <rFont val="Calibri"/>
        <family val="2"/>
        <scheme val="minor"/>
      </rPr>
      <t>t?</t>
    </r>
  </si>
  <si>
    <r>
      <t xml:space="preserve">For customers adding 2 or more mobile subscription to the bundle, what is the average additional monthly mobile </t>
    </r>
    <r>
      <rPr>
        <b/>
        <sz val="11"/>
        <color indexed="8"/>
        <rFont val="Calibri"/>
        <family val="2"/>
        <scheme val="minor"/>
      </rPr>
      <t>revenue</t>
    </r>
    <r>
      <rPr>
        <sz val="11"/>
        <color indexed="8"/>
        <rFont val="Calibri"/>
        <family val="2"/>
        <scheme val="minor"/>
      </rPr>
      <t>?</t>
    </r>
  </si>
  <si>
    <t>Discount on TV content subscriptions</t>
  </si>
  <si>
    <t>Monthly subscription 'Interactive services'</t>
  </si>
  <si>
    <t>Market share (share of addressable connections on cable network)</t>
  </si>
  <si>
    <t>For future use</t>
  </si>
  <si>
    <t>Weighted average in case there are multiple possibilities</t>
  </si>
  <si>
    <t>Item presented as recurring discount. In case this discount is granted as a one-off, please adjust the unit to "Euro per subscriber".</t>
  </si>
  <si>
    <t>Net monthly value of promotions for a certain time</t>
  </si>
  <si>
    <t>Other</t>
  </si>
  <si>
    <t>Number of 10 G links (*)</t>
  </si>
  <si>
    <t>(*) to be used if prices for 10G leased lines are available</t>
  </si>
  <si>
    <t>Note: dimensioning logical links not required, these are from the Multiplex equipment of Cable co from INTC site to the regional VHE.  Costs for these are covered with the above one off and recurring link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</si>
</sst>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164" formatCode="_-* #,##0.00\ &quot;€&quot;_-;\-* #,##0.00\ &quot;€&quot;_-;_-* &quot;-&quot;??\ &quot;€&quot;_-;_-@_-"/>
    <numFmt numFmtId="165" formatCode="_-* #,##0.00\ _€_-;\-* #,##0.00\ _€_-;_-* &quot;-&quot;??\ _€_-;_-@_-"/>
    <numFmt numFmtId="166" formatCode="_-* #,##0_-;\-* #,##0_-;_-* &quot;-&quot;_-;_-@_-"/>
    <numFmt numFmtId="167" formatCode="_-* #,##0.00_-;\-* #,##0.00_-;_-* &quot;-&quot;??_-;_-@_-"/>
    <numFmt numFmtId="168" formatCode="0.0%"/>
    <numFmt numFmtId="169" formatCode="#,##0.0"/>
    <numFmt numFmtId="170" formatCode="0.0"/>
    <numFmt numFmtId="171" formatCode="_-* #,##0\ _€_-;\-* #,##0\ _€_-;_-* &quot;-&quot;??\ _€_-;_-@_-"/>
    <numFmt numFmtId="172" formatCode="0.0000"/>
    <numFmt numFmtId="173" formatCode="#,##0_ ;\-#,##0\ "/>
    <numFmt numFmtId="174" formatCode="_-* #,##0.00000_-;\-* #,##0.00000_-;_-* &quot;-&quot;??_-;_-@_-"/>
    <numFmt numFmtId="175" formatCode="_-* #,##0_-;\-* #,##0_-;_-* &quot;-&quot;??_-;_-@_-"/>
    <numFmt numFmtId="176" formatCode="#,##0.00_ ;\-#,##0.00\ "/>
    <numFmt numFmtId="177" formatCode="###0_);[Red]\(###0\)"/>
    <numFmt numFmtId="178" formatCode="\$#,##0.00_);\(\$#,##0.00\)"/>
    <numFmt numFmtId="179" formatCode="_-* #,##0\ _P_t_s_-;\-* #,##0\ _P_t_s_-;_-* &quot;-&quot;\ _P_t_s_-;_-@_-"/>
    <numFmt numFmtId="180" formatCode="_-* #,##0_ _F_-;\-* #,##0_ _F_-;_-* &quot;-&quot;_ _F_-;_-@_-"/>
    <numFmt numFmtId="181" formatCode="_-* #,##0.00_ _F_-;\-* #,##0.00_ _F_-;_-* &quot;-&quot;??_ _F_-;_-@_-"/>
    <numFmt numFmtId="182" formatCode="_-* #,##0&quot; F&quot;_-;\-* #,##0&quot; F&quot;_-;_-* &quot;-&quot;&quot; F&quot;_-;_-@_-"/>
    <numFmt numFmtId="183" formatCode="_-* #,##0.00&quot; F&quot;_-;\-* #,##0.00&quot; F&quot;_-;_-* &quot;-&quot;??&quot; F&quot;_-;_-@_-"/>
    <numFmt numFmtId="184" formatCode="0.00_)"/>
    <numFmt numFmtId="185" formatCode="#,##0&quot;£&quot;_);[Red]\(#,##0&quot;£&quot;\)"/>
    <numFmt numFmtId="186" formatCode="_-* #,##0.00000\ _€_-;\-* #,##0.00000\ _€_-;_-* &quot;-&quot;??\ _€_-;_-@_-"/>
    <numFmt numFmtId="187" formatCode="_-* #,##0.0000\ _€_-;\-* #,##0.0000\ _€_-;_-* &quot;-&quot;??\ _€_-;_-@_-"/>
    <numFmt numFmtId="188" formatCode="_-* #,##0.000_-;\-* #,##0.000_-;_-* &quot;-&quot;??_-;_-@_-"/>
    <numFmt numFmtId="189" formatCode="_-* #,##0.00000000_-;\-* #,##0.00000000_-;_-* &quot;-&quot;??_-;_-@_-"/>
    <numFmt numFmtId="190" formatCode="0.000"/>
  </numFmts>
  <fonts count="5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name val="Calibri"/>
      <family val="2"/>
      <charset val="161"/>
      <scheme val="minor"/>
    </font>
    <font>
      <sz val="12"/>
      <color theme="1"/>
      <name val="Calibri"/>
      <family val="2"/>
      <scheme val="minor"/>
    </font>
    <font>
      <b/>
      <sz val="11"/>
      <color indexed="8"/>
      <name val="Calibri"/>
      <family val="2"/>
      <scheme val="minor"/>
    </font>
    <font>
      <sz val="11"/>
      <color indexed="8"/>
      <name val="Calibri"/>
      <family val="2"/>
      <scheme val="minor"/>
    </font>
    <font>
      <b/>
      <sz val="11"/>
      <color rgb="FF1F497D"/>
      <name val="Calibri"/>
      <family val="2"/>
      <scheme val="minor"/>
    </font>
    <font>
      <sz val="10"/>
      <color theme="1"/>
      <name val="Calibri"/>
      <family val="2"/>
      <scheme val="minor"/>
    </font>
    <font>
      <i/>
      <sz val="11"/>
      <color theme="1"/>
      <name val="Calibri"/>
      <family val="2"/>
      <scheme val="minor"/>
    </font>
    <font>
      <b/>
      <sz val="12"/>
      <color theme="1"/>
      <name val="Calibri"/>
      <family val="2"/>
      <scheme val="minor"/>
    </font>
    <font>
      <sz val="10"/>
      <color indexed="8"/>
      <name val="Calibri"/>
      <family val="2"/>
      <scheme val="minor"/>
    </font>
    <font>
      <b/>
      <sz val="10"/>
      <color theme="1"/>
      <name val="Calibri"/>
      <family val="2"/>
      <scheme val="minor"/>
    </font>
    <font>
      <b/>
      <sz val="16"/>
      <color theme="1"/>
      <name val="Calibri"/>
      <family val="2"/>
      <scheme val="minor"/>
    </font>
    <font>
      <sz val="10"/>
      <color rgb="FFFF0000"/>
      <name val="Calibri"/>
      <family val="2"/>
      <scheme val="minor"/>
    </font>
    <font>
      <sz val="10"/>
      <name val="Arial"/>
      <family val="2"/>
    </font>
    <font>
      <sz val="11"/>
      <color theme="1"/>
      <name val="Arial"/>
      <family val="2"/>
    </font>
    <font>
      <sz val="11"/>
      <name val="Arial"/>
      <family val="2"/>
    </font>
    <font>
      <sz val="10"/>
      <color theme="0" tint="-0.249977111117893"/>
      <name val="Arial"/>
      <family val="2"/>
    </font>
    <font>
      <b/>
      <sz val="11"/>
      <name val="Arial"/>
      <family val="2"/>
    </font>
    <font>
      <b/>
      <sz val="10"/>
      <name val="Arial"/>
      <family val="2"/>
    </font>
    <font>
      <sz val="12"/>
      <name val="Times New Roman"/>
      <family val="1"/>
    </font>
    <font>
      <sz val="9"/>
      <color indexed="10"/>
      <name val="Helv"/>
      <family val="2"/>
    </font>
    <font>
      <b/>
      <i/>
      <sz val="11"/>
      <name val="Arial"/>
      <family val="2"/>
    </font>
    <font>
      <b/>
      <sz val="9"/>
      <name val="Arial"/>
      <family val="2"/>
    </font>
    <font>
      <sz val="10"/>
      <name val="MS Serif"/>
      <family val="1"/>
    </font>
    <font>
      <sz val="10"/>
      <color indexed="8"/>
      <name val="Helvetica"/>
      <family val="2"/>
    </font>
    <font>
      <sz val="10"/>
      <color indexed="16"/>
      <name val="MS Serif"/>
      <family val="1"/>
    </font>
    <font>
      <sz val="9"/>
      <name val="Geneva"/>
    </font>
    <font>
      <sz val="8"/>
      <name val="Arial"/>
      <family val="2"/>
    </font>
    <font>
      <b/>
      <sz val="12"/>
      <name val="Arial"/>
      <family val="2"/>
    </font>
    <font>
      <sz val="10"/>
      <name val="Times New Roman"/>
      <family val="1"/>
    </font>
    <font>
      <sz val="10"/>
      <name val="Geneva"/>
    </font>
    <font>
      <b/>
      <i/>
      <sz val="16"/>
      <name val="Helv"/>
      <family val="2"/>
    </font>
    <font>
      <b/>
      <sz val="8"/>
      <color indexed="8"/>
      <name val="Helv"/>
    </font>
    <font>
      <sz val="11"/>
      <name val="돋움"/>
      <family val="3"/>
      <charset val="129"/>
    </font>
    <font>
      <sz val="11"/>
      <name val="ＭＳ Ｐゴシック"/>
      <family val="3"/>
      <charset val="128"/>
    </font>
    <font>
      <sz val="11"/>
      <name val="ＭＳ Ｐゴシック"/>
      <charset val="128"/>
    </font>
    <font>
      <sz val="10"/>
      <color theme="0" tint="-0.499984740745262"/>
      <name val="Calibri"/>
      <family val="2"/>
      <scheme val="minor"/>
    </font>
    <font>
      <b/>
      <sz val="12"/>
      <color theme="0"/>
      <name val="Calibri"/>
      <family val="2"/>
      <scheme val="minor"/>
    </font>
    <font>
      <i/>
      <sz val="11"/>
      <color indexed="8"/>
      <name val="Calibri"/>
      <family val="2"/>
      <scheme val="minor"/>
    </font>
    <font>
      <sz val="16"/>
      <color theme="1"/>
      <name val="Calibri"/>
      <family val="2"/>
      <scheme val="minor"/>
    </font>
    <font>
      <sz val="16"/>
      <name val="Arial"/>
      <family val="2"/>
    </font>
    <font>
      <sz val="16"/>
      <name val="Calibri"/>
      <family val="2"/>
      <scheme val="minor"/>
    </font>
    <font>
      <sz val="28"/>
      <color theme="1"/>
      <name val="Calibri"/>
      <family val="2"/>
      <scheme val="minor"/>
    </font>
    <font>
      <sz val="20"/>
      <color theme="1"/>
      <name val="Calibri"/>
      <family val="2"/>
      <scheme val="minor"/>
    </font>
    <font>
      <b/>
      <u/>
      <sz val="11"/>
      <color indexed="8"/>
      <name val="Calibri"/>
      <family val="2"/>
      <scheme val="minor"/>
    </font>
    <font>
      <u/>
      <sz val="11"/>
      <color indexed="8"/>
      <name val="Calibri"/>
      <family val="2"/>
      <scheme val="minor"/>
    </font>
    <font>
      <sz val="11"/>
      <color theme="1"/>
      <name val="Symbol"/>
      <family val="1"/>
      <charset val="2"/>
    </font>
    <font>
      <u/>
      <sz val="11"/>
      <color theme="1"/>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rgb="FFA7DF4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indexed="22"/>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22"/>
      </bottom>
      <diagonal/>
    </border>
    <border>
      <left/>
      <right/>
      <top style="medium">
        <color indexed="64"/>
      </top>
      <bottom style="medium">
        <color indexed="64"/>
      </bottom>
      <diagonal/>
    </border>
  </borders>
  <cellStyleXfs count="69">
    <xf numFmtId="0" fontId="0" fillId="0" borderId="0"/>
    <xf numFmtId="167" fontId="1" fillId="0" borderId="0" applyFont="0" applyFill="0" applyBorder="0" applyAlignment="0" applyProtection="0"/>
    <xf numFmtId="9" fontId="1" fillId="0" borderId="0" applyFont="0" applyFill="0" applyBorder="0" applyAlignment="0" applyProtection="0"/>
    <xf numFmtId="0" fontId="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25" fillId="0" borderId="0"/>
    <xf numFmtId="0" fontId="25" fillId="0" borderId="0"/>
    <xf numFmtId="0" fontId="26" fillId="0" borderId="0" applyNumberFormat="0" applyAlignment="0"/>
    <xf numFmtId="0" fontId="26" fillId="0" borderId="0" applyNumberFormat="0" applyAlignment="0"/>
    <xf numFmtId="0" fontId="27" fillId="0" borderId="0"/>
    <xf numFmtId="0" fontId="19" fillId="13" borderId="0"/>
    <xf numFmtId="177" fontId="19" fillId="0" borderId="0" applyFill="0" applyBorder="0" applyAlignment="0"/>
    <xf numFmtId="0" fontId="28" fillId="14" borderId="1">
      <alignment wrapText="1"/>
    </xf>
    <xf numFmtId="0" fontId="29" fillId="0" borderId="0" applyNumberFormat="0" applyAlignment="0">
      <alignment horizontal="left"/>
    </xf>
    <xf numFmtId="15" fontId="30" fillId="0" borderId="0" applyFont="0" applyFill="0" applyBorder="0" applyAlignment="0" applyProtection="0">
      <protection locked="0"/>
    </xf>
    <xf numFmtId="0" fontId="31" fillId="0" borderId="0" applyNumberFormat="0" applyAlignment="0">
      <alignment horizontal="left"/>
    </xf>
    <xf numFmtId="178" fontId="19" fillId="0" borderId="0" applyFont="0" applyFill="0" applyBorder="0" applyAlignment="0" applyProtection="0"/>
    <xf numFmtId="168" fontId="32" fillId="0" borderId="16" applyFont="0" applyAlignment="0">
      <alignment horizontal="centerContinuous"/>
    </xf>
    <xf numFmtId="38" fontId="33" fillId="14" borderId="0" applyNumberFormat="0" applyBorder="0" applyAlignment="0" applyProtection="0"/>
    <xf numFmtId="0" fontId="34" fillId="0" borderId="17" applyNumberFormat="0" applyAlignment="0" applyProtection="0">
      <alignment horizontal="left" vertical="center"/>
    </xf>
    <xf numFmtId="0" fontId="34" fillId="0" borderId="5">
      <alignment horizontal="left" vertical="center"/>
    </xf>
    <xf numFmtId="10" fontId="33" fillId="15" borderId="1"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0" fontId="35" fillId="0" borderId="0" applyNumberFormat="0" applyFont="0" applyFill="0" applyBorder="0" applyProtection="0">
      <alignment horizontal="left" vertical="center"/>
    </xf>
    <xf numFmtId="179" fontId="19"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4" fontId="19" fillId="0" borderId="0" applyFont="0" applyFill="0" applyBorder="0" applyAlignment="0" applyProtection="0"/>
    <xf numFmtId="182" fontId="36" fillId="0" borderId="0" applyFont="0" applyFill="0" applyBorder="0" applyAlignment="0" applyProtection="0"/>
    <xf numFmtId="183" fontId="36" fillId="0" borderId="0" applyFont="0" applyFill="0" applyBorder="0" applyAlignment="0" applyProtection="0"/>
    <xf numFmtId="184" fontId="37" fillId="0" borderId="0"/>
    <xf numFmtId="10" fontId="19" fillId="0" borderId="0" applyFont="0" applyFill="0" applyBorder="0" applyAlignment="0" applyProtection="0"/>
    <xf numFmtId="37" fontId="19" fillId="0" borderId="0" applyFont="0" applyFill="0" applyBorder="0" applyAlignment="0" applyProtection="0"/>
    <xf numFmtId="9" fontId="1" fillId="0" borderId="0" applyFont="0" applyFill="0" applyBorder="0" applyAlignment="0" applyProtection="0"/>
    <xf numFmtId="185" fontId="19" fillId="0" borderId="0" applyNumberFormat="0" applyFill="0" applyBorder="0" applyAlignment="0" applyProtection="0">
      <alignment horizontal="left"/>
    </xf>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25" fillId="0" borderId="0"/>
    <xf numFmtId="40" fontId="38" fillId="0" borderId="0" applyBorder="0">
      <alignment horizontal="right"/>
    </xf>
    <xf numFmtId="164" fontId="19" fillId="0" borderId="0" applyFont="0" applyFill="0" applyBorder="0" applyAlignment="0" applyProtection="0"/>
    <xf numFmtId="0" fontId="36" fillId="0" borderId="0" applyNumberFormat="0" applyFont="0" applyFill="0" applyBorder="0" applyProtection="0">
      <alignment horizontal="center" vertical="center" wrapText="1"/>
    </xf>
    <xf numFmtId="166" fontId="39" fillId="0" borderId="0" applyFont="0" applyFill="0" applyBorder="0" applyAlignment="0" applyProtection="0"/>
    <xf numFmtId="40" fontId="40" fillId="0" borderId="0" applyFont="0" applyFill="0" applyBorder="0" applyAlignment="0" applyProtection="0">
      <alignment vertical="center"/>
    </xf>
    <xf numFmtId="38" fontId="21" fillId="0" borderId="0" applyFont="0" applyFill="0" applyBorder="0" applyAlignment="0" applyProtection="0"/>
    <xf numFmtId="0" fontId="41" fillId="0" borderId="0"/>
    <xf numFmtId="164" fontId="1" fillId="0" borderId="0" applyFont="0" applyFill="0" applyBorder="0" applyAlignment="0" applyProtection="0"/>
  </cellStyleXfs>
  <cellXfs count="473">
    <xf numFmtId="0" fontId="0" fillId="0" borderId="0" xfId="0"/>
    <xf numFmtId="0" fontId="4" fillId="0" borderId="0" xfId="0" applyFont="1"/>
    <xf numFmtId="0" fontId="0" fillId="0" borderId="0" xfId="0" applyFont="1" applyAlignment="1">
      <alignment horizontal="center"/>
    </xf>
    <xf numFmtId="0" fontId="0" fillId="0" borderId="0" xfId="0" applyBorder="1"/>
    <xf numFmtId="0" fontId="3" fillId="0" borderId="0" xfId="0" applyFont="1" applyAlignment="1">
      <alignment horizontal="center"/>
    </xf>
    <xf numFmtId="0" fontId="3" fillId="0" borderId="0" xfId="0" applyFont="1" applyBorder="1"/>
    <xf numFmtId="0" fontId="0" fillId="2" borderId="1" xfId="0" applyFill="1" applyBorder="1"/>
    <xf numFmtId="0" fontId="0" fillId="2" borderId="1" xfId="0" applyFont="1" applyFill="1" applyBorder="1" applyAlignment="1">
      <alignment horizontal="center"/>
    </xf>
    <xf numFmtId="0" fontId="0" fillId="2" borderId="1" xfId="0" applyFill="1" applyBorder="1" applyAlignment="1">
      <alignment wrapText="1"/>
    </xf>
    <xf numFmtId="0" fontId="3" fillId="4" borderId="2" xfId="0" applyFont="1" applyFill="1" applyBorder="1"/>
    <xf numFmtId="0" fontId="2" fillId="4" borderId="2" xfId="0" applyFont="1" applyFill="1" applyBorder="1" applyAlignment="1">
      <alignment horizontal="left"/>
    </xf>
    <xf numFmtId="0" fontId="0" fillId="4" borderId="2" xfId="0" applyFill="1" applyBorder="1"/>
    <xf numFmtId="0" fontId="2" fillId="0" borderId="0" xfId="0" applyFont="1" applyAlignment="1">
      <alignment horizontal="left"/>
    </xf>
    <xf numFmtId="0" fontId="0" fillId="0" borderId="3" xfId="0" applyBorder="1"/>
    <xf numFmtId="10" fontId="5" fillId="0" borderId="4" xfId="0" applyNumberFormat="1" applyFont="1" applyFill="1" applyBorder="1" applyAlignment="1">
      <alignment horizontal="left"/>
    </xf>
    <xf numFmtId="0" fontId="3" fillId="0" borderId="5" xfId="0" applyFont="1" applyBorder="1"/>
    <xf numFmtId="0" fontId="3" fillId="0" borderId="6" xfId="0" applyFont="1" applyBorder="1"/>
    <xf numFmtId="1" fontId="6" fillId="0" borderId="1" xfId="1" applyNumberFormat="1" applyFont="1" applyFill="1" applyBorder="1" applyAlignment="1">
      <alignment horizontal="center"/>
    </xf>
    <xf numFmtId="1" fontId="1" fillId="0" borderId="1" xfId="1" applyNumberFormat="1" applyFont="1" applyBorder="1" applyAlignment="1">
      <alignment horizontal="center"/>
    </xf>
    <xf numFmtId="3" fontId="7" fillId="3" borderId="6" xfId="0" applyNumberFormat="1" applyFont="1" applyFill="1" applyBorder="1" applyAlignment="1">
      <alignment horizontal="center"/>
    </xf>
    <xf numFmtId="9" fontId="0" fillId="4" borderId="8" xfId="2" applyFont="1" applyFill="1" applyBorder="1" applyAlignment="1">
      <alignment horizontal="center" wrapText="1"/>
    </xf>
    <xf numFmtId="3" fontId="6" fillId="4" borderId="4" xfId="0" applyNumberFormat="1" applyFont="1" applyFill="1" applyBorder="1" applyAlignment="1">
      <alignment horizontal="center" wrapText="1"/>
    </xf>
    <xf numFmtId="3" fontId="6" fillId="4" borderId="1" xfId="0" applyNumberFormat="1" applyFont="1" applyFill="1" applyBorder="1" applyAlignment="1">
      <alignment horizontal="center" wrapText="1"/>
    </xf>
    <xf numFmtId="3" fontId="7" fillId="3" borderId="1" xfId="0" applyNumberFormat="1" applyFont="1" applyFill="1" applyBorder="1" applyAlignment="1">
      <alignment horizontal="center"/>
    </xf>
    <xf numFmtId="1" fontId="7" fillId="3" borderId="6" xfId="1" applyNumberFormat="1" applyFont="1" applyFill="1" applyBorder="1" applyAlignment="1">
      <alignment horizontal="center"/>
    </xf>
    <xf numFmtId="1" fontId="7" fillId="3" borderId="1" xfId="1" applyNumberFormat="1" applyFont="1" applyFill="1" applyBorder="1" applyAlignment="1">
      <alignment horizontal="center"/>
    </xf>
    <xf numFmtId="0" fontId="2" fillId="0" borderId="0" xfId="0" applyFont="1"/>
    <xf numFmtId="0" fontId="0" fillId="0" borderId="0" xfId="0" applyFont="1"/>
    <xf numFmtId="0" fontId="0" fillId="4" borderId="2" xfId="0" applyFont="1" applyFill="1" applyBorder="1"/>
    <xf numFmtId="0" fontId="0" fillId="0" borderId="0" xfId="0" applyFont="1" applyBorder="1"/>
    <xf numFmtId="0" fontId="0" fillId="0" borderId="3" xfId="0" applyFont="1" applyBorder="1"/>
    <xf numFmtId="0" fontId="3" fillId="0" borderId="5" xfId="0" applyFont="1" applyFill="1" applyBorder="1"/>
    <xf numFmtId="0" fontId="0" fillId="0" borderId="7" xfId="0" applyFont="1" applyBorder="1"/>
    <xf numFmtId="0" fontId="0" fillId="0" borderId="8" xfId="0" applyFont="1" applyBorder="1"/>
    <xf numFmtId="0" fontId="0" fillId="0" borderId="1" xfId="0" applyFont="1" applyBorder="1" applyAlignment="1">
      <alignment horizontal="center"/>
    </xf>
    <xf numFmtId="0" fontId="0" fillId="0" borderId="1" xfId="0" applyFont="1" applyFill="1" applyBorder="1" applyAlignment="1">
      <alignment horizontal="center"/>
    </xf>
    <xf numFmtId="0" fontId="9" fillId="5" borderId="1" xfId="0" applyFont="1" applyFill="1" applyBorder="1" applyAlignment="1">
      <alignment horizontal="left"/>
    </xf>
    <xf numFmtId="0" fontId="5" fillId="5" borderId="1" xfId="0" applyFont="1" applyFill="1" applyBorder="1" applyAlignment="1">
      <alignment horizontal="center"/>
    </xf>
    <xf numFmtId="0" fontId="10" fillId="2" borderId="1" xfId="0" applyFont="1" applyFill="1" applyBorder="1" applyAlignment="1">
      <alignment horizontal="left" wrapText="1"/>
    </xf>
    <xf numFmtId="0" fontId="10" fillId="2" borderId="1" xfId="0" applyFont="1" applyFill="1" applyBorder="1" applyAlignment="1">
      <alignment horizontal="center" wrapText="1"/>
    </xf>
    <xf numFmtId="0" fontId="0" fillId="2" borderId="1" xfId="0" applyFont="1" applyFill="1" applyBorder="1" applyAlignment="1">
      <alignment horizontal="center" wrapText="1"/>
    </xf>
    <xf numFmtId="9" fontId="0" fillId="3" borderId="1" xfId="2" applyFont="1" applyFill="1" applyBorder="1"/>
    <xf numFmtId="10" fontId="0" fillId="7" borderId="12" xfId="0" applyNumberFormat="1" applyFont="1" applyFill="1" applyBorder="1" applyAlignment="1">
      <alignment horizontal="center"/>
    </xf>
    <xf numFmtId="0" fontId="2" fillId="0" borderId="0" xfId="0" applyFont="1" applyBorder="1"/>
    <xf numFmtId="0" fontId="10" fillId="2" borderId="4" xfId="0" applyFont="1" applyFill="1" applyBorder="1" applyAlignment="1">
      <alignment horizontal="left" wrapText="1"/>
    </xf>
    <xf numFmtId="0" fontId="0" fillId="2" borderId="6" xfId="0" applyFont="1" applyFill="1" applyBorder="1"/>
    <xf numFmtId="0" fontId="9" fillId="2" borderId="1" xfId="0" applyFont="1" applyFill="1" applyBorder="1" applyAlignment="1">
      <alignment horizontal="left" wrapText="1"/>
    </xf>
    <xf numFmtId="0" fontId="9" fillId="2" borderId="1" xfId="0" applyFont="1" applyFill="1" applyBorder="1" applyAlignment="1">
      <alignment horizontal="center" wrapText="1"/>
    </xf>
    <xf numFmtId="2" fontId="0" fillId="0" borderId="0" xfId="0" applyNumberFormat="1" applyFont="1" applyAlignment="1">
      <alignment horizontal="center"/>
    </xf>
    <xf numFmtId="0" fontId="5" fillId="0" borderId="5" xfId="0" applyFont="1" applyFill="1" applyBorder="1"/>
    <xf numFmtId="0" fontId="5" fillId="0" borderId="5" xfId="0" applyFont="1" applyBorder="1"/>
    <xf numFmtId="0" fontId="5" fillId="0" borderId="6" xfId="0" applyFont="1" applyBorder="1"/>
    <xf numFmtId="0" fontId="6" fillId="0" borderId="1" xfId="0" applyFont="1" applyBorder="1" applyAlignment="1">
      <alignment horizontal="center"/>
    </xf>
    <xf numFmtId="0" fontId="6" fillId="0" borderId="1" xfId="0" applyFont="1" applyFill="1" applyBorder="1" applyAlignment="1">
      <alignment horizontal="center"/>
    </xf>
    <xf numFmtId="169" fontId="6" fillId="3" borderId="1" xfId="0" applyNumberFormat="1" applyFont="1" applyFill="1" applyBorder="1" applyAlignment="1">
      <alignment horizontal="center"/>
    </xf>
    <xf numFmtId="0" fontId="9" fillId="5" borderId="1" xfId="0" applyFont="1" applyFill="1" applyBorder="1" applyAlignment="1">
      <alignment horizontal="left" wrapText="1"/>
    </xf>
    <xf numFmtId="0" fontId="6" fillId="2" borderId="1" xfId="0" applyFont="1" applyFill="1" applyBorder="1" applyAlignment="1">
      <alignment horizontal="center" wrapText="1"/>
    </xf>
    <xf numFmtId="0" fontId="6" fillId="0" borderId="0" xfId="0" applyFont="1" applyFill="1" applyBorder="1" applyAlignment="1">
      <alignment horizontal="center" wrapText="1"/>
    </xf>
    <xf numFmtId="0" fontId="6" fillId="0" borderId="3" xfId="0" applyFont="1" applyFill="1" applyBorder="1" applyAlignment="1">
      <alignment horizontal="center" wrapText="1"/>
    </xf>
    <xf numFmtId="0" fontId="6" fillId="0" borderId="0" xfId="0" applyFont="1"/>
    <xf numFmtId="0" fontId="6" fillId="0" borderId="0" xfId="0" applyFont="1" applyBorder="1"/>
    <xf numFmtId="0" fontId="6" fillId="0" borderId="7" xfId="0" applyFont="1" applyBorder="1"/>
    <xf numFmtId="0" fontId="3" fillId="2" borderId="4" xfId="0" applyFont="1" applyFill="1" applyBorder="1" applyAlignment="1">
      <alignment horizontal="left" wrapText="1"/>
    </xf>
    <xf numFmtId="0" fontId="10" fillId="2" borderId="12" xfId="0" applyFont="1" applyFill="1" applyBorder="1" applyAlignment="1">
      <alignment horizontal="left" wrapText="1"/>
    </xf>
    <xf numFmtId="0" fontId="0" fillId="0" borderId="2" xfId="0" applyFont="1" applyBorder="1"/>
    <xf numFmtId="0" fontId="6" fillId="0" borderId="0" xfId="0" applyFont="1" applyFill="1" applyBorder="1" applyAlignment="1">
      <alignment horizontal="left" wrapText="1"/>
    </xf>
    <xf numFmtId="9" fontId="6" fillId="0" borderId="0" xfId="0" applyNumberFormat="1" applyFont="1" applyFill="1" applyBorder="1"/>
    <xf numFmtId="0" fontId="6" fillId="0" borderId="2" xfId="0" applyFont="1" applyFill="1" applyBorder="1" applyAlignment="1">
      <alignment horizontal="center" wrapText="1"/>
    </xf>
    <xf numFmtId="0" fontId="9" fillId="5" borderId="13" xfId="0" applyFont="1" applyFill="1" applyBorder="1" applyAlignment="1">
      <alignment horizontal="left"/>
    </xf>
    <xf numFmtId="0" fontId="11" fillId="0" borderId="0" xfId="0" applyFont="1"/>
    <xf numFmtId="0" fontId="3" fillId="5" borderId="1" xfId="0" applyFont="1" applyFill="1" applyBorder="1" applyAlignment="1">
      <alignment horizontal="center"/>
    </xf>
    <xf numFmtId="49" fontId="0" fillId="0" borderId="0" xfId="0" applyNumberFormat="1"/>
    <xf numFmtId="3" fontId="0" fillId="7" borderId="1" xfId="1" applyNumberFormat="1" applyFont="1" applyFill="1" applyBorder="1" applyAlignment="1">
      <alignment wrapText="1"/>
    </xf>
    <xf numFmtId="49" fontId="6" fillId="8" borderId="1" xfId="0" applyNumberFormat="1" applyFont="1" applyFill="1" applyBorder="1" applyAlignment="1">
      <alignment horizontal="center" wrapText="1"/>
    </xf>
    <xf numFmtId="0" fontId="12" fillId="4" borderId="2" xfId="0" applyFont="1" applyFill="1" applyBorder="1"/>
    <xf numFmtId="0" fontId="0" fillId="0" borderId="0" xfId="0" applyFont="1" applyBorder="1" applyAlignment="1">
      <alignment horizontal="center"/>
    </xf>
    <xf numFmtId="0" fontId="0" fillId="0" borderId="3" xfId="0" applyFont="1" applyBorder="1" applyAlignment="1">
      <alignment horizontal="center"/>
    </xf>
    <xf numFmtId="0" fontId="3" fillId="0" borderId="8" xfId="0" applyFont="1" applyBorder="1" applyAlignment="1">
      <alignment horizontal="center"/>
    </xf>
    <xf numFmtId="0" fontId="0" fillId="2" borderId="1" xfId="0" applyFont="1" applyFill="1" applyBorder="1" applyAlignment="1">
      <alignment wrapText="1"/>
    </xf>
    <xf numFmtId="9" fontId="0" fillId="3" borderId="1" xfId="2" applyFont="1" applyFill="1" applyBorder="1" applyAlignment="1">
      <alignment horizontal="center"/>
    </xf>
    <xf numFmtId="0" fontId="0" fillId="4" borderId="2" xfId="0" applyFont="1" applyFill="1" applyBorder="1" applyAlignment="1">
      <alignment horizontal="center"/>
    </xf>
    <xf numFmtId="0" fontId="13" fillId="0" borderId="0" xfId="0" applyFont="1"/>
    <xf numFmtId="0" fontId="0" fillId="3" borderId="1" xfId="0" applyFill="1" applyBorder="1"/>
    <xf numFmtId="10" fontId="0" fillId="3" borderId="1" xfId="2" applyNumberFormat="1" applyFont="1" applyFill="1" applyBorder="1"/>
    <xf numFmtId="0" fontId="3" fillId="4" borderId="2" xfId="0" applyFont="1" applyFill="1" applyBorder="1" applyAlignment="1">
      <alignment horizontal="center"/>
    </xf>
    <xf numFmtId="0" fontId="3" fillId="0" borderId="6" xfId="0" applyFont="1" applyBorder="1" applyAlignment="1">
      <alignment horizontal="center"/>
    </xf>
    <xf numFmtId="0" fontId="15" fillId="2" borderId="1" xfId="0" applyFont="1" applyFill="1" applyBorder="1" applyAlignment="1">
      <alignment horizontal="left" wrapText="1"/>
    </xf>
    <xf numFmtId="0" fontId="6" fillId="0" borderId="5" xfId="0" applyFont="1" applyBorder="1"/>
    <xf numFmtId="0" fontId="6" fillId="0" borderId="6" xfId="0" applyFont="1" applyBorder="1"/>
    <xf numFmtId="0" fontId="5" fillId="0" borderId="1" xfId="0" applyFont="1" applyBorder="1" applyAlignment="1">
      <alignment horizontal="center"/>
    </xf>
    <xf numFmtId="0" fontId="0" fillId="0" borderId="5" xfId="0" applyBorder="1"/>
    <xf numFmtId="0" fontId="0" fillId="0" borderId="6" xfId="0" applyBorder="1"/>
    <xf numFmtId="171" fontId="6" fillId="0" borderId="12" xfId="1" applyNumberFormat="1" applyFont="1" applyFill="1" applyBorder="1" applyAlignment="1">
      <alignment horizontal="center"/>
    </xf>
    <xf numFmtId="0" fontId="3" fillId="0" borderId="0" xfId="0" applyFont="1"/>
    <xf numFmtId="0" fontId="0" fillId="0" borderId="4" xfId="0" applyBorder="1"/>
    <xf numFmtId="0" fontId="3" fillId="0" borderId="1" xfId="0" applyFont="1" applyBorder="1" applyAlignment="1">
      <alignment horizontal="center"/>
    </xf>
    <xf numFmtId="171" fontId="3" fillId="6" borderId="1" xfId="1" applyNumberFormat="1" applyFont="1" applyFill="1" applyBorder="1"/>
    <xf numFmtId="49" fontId="6" fillId="7" borderId="1" xfId="0" applyNumberFormat="1" applyFont="1" applyFill="1" applyBorder="1" applyAlignment="1">
      <alignment horizontal="center" wrapText="1"/>
    </xf>
    <xf numFmtId="172" fontId="6" fillId="7" borderId="1" xfId="0" applyNumberFormat="1" applyFont="1" applyFill="1" applyBorder="1" applyAlignment="1">
      <alignment horizontal="center"/>
    </xf>
    <xf numFmtId="0" fontId="17" fillId="0" borderId="0" xfId="0" applyFont="1"/>
    <xf numFmtId="0" fontId="9" fillId="0" borderId="7" xfId="0" applyFont="1" applyFill="1" applyBorder="1" applyAlignment="1">
      <alignment horizontal="left"/>
    </xf>
    <xf numFmtId="0" fontId="5" fillId="0" borderId="7" xfId="0" applyFont="1" applyFill="1" applyBorder="1" applyAlignment="1">
      <alignment horizontal="center" wrapText="1"/>
    </xf>
    <xf numFmtId="0" fontId="9" fillId="0" borderId="4" xfId="0" applyFont="1" applyFill="1" applyBorder="1" applyAlignment="1">
      <alignment horizontal="left"/>
    </xf>
    <xf numFmtId="0" fontId="5" fillId="5" borderId="1" xfId="0" applyFont="1" applyFill="1" applyBorder="1" applyAlignment="1">
      <alignment horizontal="center" wrapText="1"/>
    </xf>
    <xf numFmtId="0" fontId="5" fillId="0" borderId="6" xfId="0" applyFont="1" applyFill="1" applyBorder="1" applyAlignment="1">
      <alignment horizontal="center" wrapText="1"/>
    </xf>
    <xf numFmtId="0" fontId="0" fillId="0" borderId="0" xfId="0" applyFill="1"/>
    <xf numFmtId="3" fontId="6" fillId="7" borderId="1" xfId="0" applyNumberFormat="1" applyFont="1" applyFill="1" applyBorder="1" applyAlignment="1">
      <alignment horizontal="center" wrapText="1"/>
    </xf>
    <xf numFmtId="0" fontId="12" fillId="0" borderId="0" xfId="0" applyFont="1"/>
    <xf numFmtId="3" fontId="3" fillId="6" borderId="1" xfId="1" applyNumberFormat="1" applyFont="1" applyFill="1" applyBorder="1" applyAlignment="1">
      <alignment horizontal="center"/>
    </xf>
    <xf numFmtId="0" fontId="10" fillId="0" borderId="0" xfId="0" applyFont="1" applyFill="1" applyBorder="1" applyAlignment="1">
      <alignment horizontal="left" wrapText="1"/>
    </xf>
    <xf numFmtId="0" fontId="10" fillId="0" borderId="0" xfId="0" applyFont="1" applyFill="1" applyBorder="1" applyAlignment="1">
      <alignment horizontal="center" wrapText="1"/>
    </xf>
    <xf numFmtId="0" fontId="3" fillId="0" borderId="0" xfId="0" applyFont="1" applyFill="1" applyBorder="1"/>
    <xf numFmtId="0" fontId="9" fillId="2" borderId="4" xfId="0" applyFont="1" applyFill="1" applyBorder="1" applyAlignment="1">
      <alignment wrapText="1"/>
    </xf>
    <xf numFmtId="0" fontId="0" fillId="2" borderId="1" xfId="0" applyFont="1" applyFill="1" applyBorder="1" applyAlignment="1">
      <alignment horizontal="center" vertical="center"/>
    </xf>
    <xf numFmtId="0" fontId="10" fillId="2" borderId="4" xfId="0" applyFont="1" applyFill="1" applyBorder="1" applyAlignment="1">
      <alignment wrapText="1"/>
    </xf>
    <xf numFmtId="173" fontId="0" fillId="4" borderId="1" xfId="1" applyNumberFormat="1" applyFont="1" applyFill="1" applyBorder="1" applyAlignment="1">
      <alignment horizontal="center"/>
    </xf>
    <xf numFmtId="0" fontId="14" fillId="4" borderId="4" xfId="0" applyFont="1" applyFill="1" applyBorder="1"/>
    <xf numFmtId="0" fontId="0" fillId="4" borderId="5" xfId="0" applyFill="1" applyBorder="1"/>
    <xf numFmtId="0" fontId="0" fillId="4" borderId="6" xfId="0" applyFill="1" applyBorder="1"/>
    <xf numFmtId="0" fontId="3" fillId="0" borderId="0" xfId="0" applyFont="1" applyFill="1"/>
    <xf numFmtId="0" fontId="2" fillId="0" borderId="0" xfId="0" applyFont="1" applyFill="1"/>
    <xf numFmtId="0" fontId="5" fillId="0" borderId="1" xfId="0" applyFont="1" applyFill="1" applyBorder="1" applyAlignment="1">
      <alignment horizontal="center"/>
    </xf>
    <xf numFmtId="0" fontId="9" fillId="0" borderId="4" xfId="0" applyFont="1" applyFill="1" applyBorder="1" applyAlignment="1">
      <alignment horizontal="left" wrapText="1"/>
    </xf>
    <xf numFmtId="0" fontId="0" fillId="3" borderId="1" xfId="0" applyFont="1" applyFill="1" applyBorder="1"/>
    <xf numFmtId="0" fontId="18" fillId="0" borderId="0" xfId="0" applyFont="1"/>
    <xf numFmtId="0" fontId="2" fillId="0" borderId="0" xfId="0" applyFont="1" applyFill="1" applyBorder="1" applyAlignment="1"/>
    <xf numFmtId="0" fontId="18" fillId="0" borderId="0" xfId="0" applyFont="1" applyFill="1"/>
    <xf numFmtId="165" fontId="0" fillId="4" borderId="1" xfId="1" applyNumberFormat="1" applyFont="1" applyFill="1" applyBorder="1"/>
    <xf numFmtId="171" fontId="6" fillId="0" borderId="0" xfId="1" applyNumberFormat="1" applyFont="1" applyBorder="1" applyAlignment="1">
      <alignment horizontal="center"/>
    </xf>
    <xf numFmtId="171" fontId="6" fillId="0" borderId="12" xfId="1" applyNumberFormat="1" applyFont="1" applyBorder="1" applyAlignment="1">
      <alignment horizontal="center"/>
    </xf>
    <xf numFmtId="1" fontId="6" fillId="7" borderId="4" xfId="0" applyNumberFormat="1" applyFont="1" applyFill="1" applyBorder="1" applyAlignment="1">
      <alignment horizontal="center" wrapText="1"/>
    </xf>
    <xf numFmtId="171" fontId="0" fillId="6" borderId="1" xfId="1" applyNumberFormat="1" applyFont="1" applyFill="1" applyBorder="1" applyAlignment="1">
      <alignment horizontal="center" vertical="center"/>
    </xf>
    <xf numFmtId="0" fontId="0" fillId="0" borderId="0" xfId="0" applyAlignment="1">
      <alignment horizontal="center"/>
    </xf>
    <xf numFmtId="0" fontId="0" fillId="5" borderId="0" xfId="0" applyFill="1" applyBorder="1"/>
    <xf numFmtId="0" fontId="0" fillId="3" borderId="0" xfId="0" applyFill="1"/>
    <xf numFmtId="49" fontId="6" fillId="7" borderId="4" xfId="0" applyNumberFormat="1" applyFont="1" applyFill="1" applyBorder="1" applyAlignment="1">
      <alignment horizontal="center" wrapText="1"/>
    </xf>
    <xf numFmtId="0" fontId="9" fillId="0" borderId="1" xfId="0" applyFont="1" applyFill="1" applyBorder="1" applyAlignment="1">
      <alignment horizontal="left" wrapText="1"/>
    </xf>
    <xf numFmtId="167" fontId="0" fillId="0" borderId="0" xfId="0" applyNumberFormat="1" applyAlignment="1">
      <alignment horizontal="center"/>
    </xf>
    <xf numFmtId="174" fontId="0" fillId="0" borderId="0" xfId="0" applyNumberFormat="1" applyAlignment="1">
      <alignment horizontal="center"/>
    </xf>
    <xf numFmtId="167" fontId="0" fillId="0" borderId="0" xfId="0" applyNumberFormat="1"/>
    <xf numFmtId="0" fontId="0" fillId="0" borderId="0" xfId="0" applyAlignment="1">
      <alignment horizontal="right"/>
    </xf>
    <xf numFmtId="0" fontId="0" fillId="0" borderId="0" xfId="0" applyAlignment="1">
      <alignment horizontal="left"/>
    </xf>
    <xf numFmtId="167" fontId="0" fillId="3" borderId="1" xfId="1" applyFont="1" applyFill="1" applyBorder="1"/>
    <xf numFmtId="167" fontId="0" fillId="3" borderId="1" xfId="1" applyFont="1" applyFill="1" applyBorder="1" applyAlignment="1">
      <alignment wrapText="1"/>
    </xf>
    <xf numFmtId="9" fontId="0" fillId="3" borderId="1" xfId="2" applyFont="1" applyFill="1" applyBorder="1" applyAlignment="1">
      <alignment wrapText="1"/>
    </xf>
    <xf numFmtId="4" fontId="0" fillId="4" borderId="1" xfId="0" applyNumberFormat="1" applyFont="1" applyFill="1" applyBorder="1" applyAlignment="1">
      <alignment horizontal="center"/>
    </xf>
    <xf numFmtId="0" fontId="19" fillId="0" borderId="0" xfId="4"/>
    <xf numFmtId="0" fontId="19" fillId="0" borderId="2" xfId="4" applyBorder="1"/>
    <xf numFmtId="0" fontId="19" fillId="0" borderId="14" xfId="4" applyBorder="1"/>
    <xf numFmtId="0" fontId="20" fillId="0" borderId="10" xfId="0" applyFont="1" applyBorder="1" applyAlignment="1">
      <alignment vertical="center"/>
    </xf>
    <xf numFmtId="0" fontId="21" fillId="0" borderId="0" xfId="4" applyFont="1" applyBorder="1"/>
    <xf numFmtId="0" fontId="19" fillId="0" borderId="3" xfId="4" applyBorder="1"/>
    <xf numFmtId="0" fontId="19" fillId="0" borderId="7" xfId="4" applyBorder="1"/>
    <xf numFmtId="0" fontId="19" fillId="0" borderId="8" xfId="4" applyBorder="1"/>
    <xf numFmtId="0" fontId="22" fillId="0" borderId="0" xfId="4" applyFont="1"/>
    <xf numFmtId="0" fontId="0" fillId="4" borderId="0" xfId="0" applyFill="1"/>
    <xf numFmtId="0" fontId="3" fillId="6" borderId="0" xfId="0" applyFont="1" applyFill="1"/>
    <xf numFmtId="0" fontId="6" fillId="7" borderId="0" xfId="4" applyFont="1" applyFill="1"/>
    <xf numFmtId="0" fontId="6" fillId="0" borderId="0" xfId="4" applyFont="1"/>
    <xf numFmtId="0" fontId="23" fillId="0" borderId="0" xfId="4" applyFont="1"/>
    <xf numFmtId="0" fontId="24" fillId="0" borderId="0" xfId="4" applyFont="1"/>
    <xf numFmtId="0" fontId="19" fillId="0" borderId="0" xfId="4" applyFill="1" applyAlignment="1">
      <alignment horizontal="center" vertical="center"/>
    </xf>
    <xf numFmtId="0" fontId="19" fillId="0" borderId="0" xfId="4" applyAlignment="1">
      <alignment wrapText="1"/>
    </xf>
    <xf numFmtId="0" fontId="9" fillId="4" borderId="1" xfId="0" applyFont="1" applyFill="1" applyBorder="1" applyAlignment="1">
      <alignment horizontal="left"/>
    </xf>
    <xf numFmtId="0" fontId="5" fillId="4" borderId="1" xfId="0" applyFont="1" applyFill="1" applyBorder="1" applyAlignment="1">
      <alignment horizontal="center"/>
    </xf>
    <xf numFmtId="0" fontId="0" fillId="0" borderId="0" xfId="0" applyAlignment="1"/>
    <xf numFmtId="0" fontId="5" fillId="0" borderId="1" xfId="0" applyFont="1" applyFill="1" applyBorder="1" applyAlignment="1">
      <alignment horizontal="left" wrapText="1"/>
    </xf>
    <xf numFmtId="0" fontId="6" fillId="0" borderId="4" xfId="0" applyFont="1" applyBorder="1"/>
    <xf numFmtId="0" fontId="0" fillId="0" borderId="5" xfId="0" applyFont="1" applyBorder="1"/>
    <xf numFmtId="3" fontId="3" fillId="6" borderId="1" xfId="0" applyNumberFormat="1" applyFont="1" applyFill="1" applyBorder="1" applyAlignment="1">
      <alignment horizontal="center"/>
    </xf>
    <xf numFmtId="2" fontId="0" fillId="0" borderId="0" xfId="0" applyNumberFormat="1"/>
    <xf numFmtId="0" fontId="3" fillId="2" borderId="1" xfId="0" applyFont="1" applyFill="1" applyBorder="1"/>
    <xf numFmtId="0" fontId="42" fillId="0" borderId="0" xfId="0" applyFont="1"/>
    <xf numFmtId="0" fontId="17" fillId="0" borderId="0" xfId="0" applyFont="1" applyAlignment="1">
      <alignment horizontal="left"/>
    </xf>
    <xf numFmtId="0" fontId="4" fillId="0" borderId="0" xfId="0" applyFont="1" applyAlignment="1">
      <alignment horizontal="left"/>
    </xf>
    <xf numFmtId="0" fontId="0" fillId="0" borderId="0" xfId="0" applyAlignment="1">
      <alignment vertical="top"/>
    </xf>
    <xf numFmtId="173" fontId="0" fillId="7" borderId="1" xfId="29" applyNumberFormat="1" applyFont="1" applyFill="1" applyBorder="1" applyAlignment="1">
      <alignment horizontal="center"/>
    </xf>
    <xf numFmtId="0" fontId="0" fillId="2" borderId="1" xfId="0" applyFont="1" applyFill="1" applyBorder="1"/>
    <xf numFmtId="168" fontId="0" fillId="7" borderId="1" xfId="2" applyNumberFormat="1" applyFont="1" applyFill="1" applyBorder="1" applyAlignment="1">
      <alignment horizontal="center"/>
    </xf>
    <xf numFmtId="9" fontId="0" fillId="7" borderId="1" xfId="2" applyNumberFormat="1" applyFont="1" applyFill="1" applyBorder="1" applyAlignment="1">
      <alignment horizontal="center"/>
    </xf>
    <xf numFmtId="0" fontId="0" fillId="2" borderId="1" xfId="0" applyFont="1" applyFill="1" applyBorder="1" applyAlignment="1">
      <alignment horizontal="left"/>
    </xf>
    <xf numFmtId="0" fontId="14" fillId="0" borderId="0" xfId="0" applyFont="1" applyAlignment="1">
      <alignment horizontal="left"/>
    </xf>
    <xf numFmtId="0" fontId="14" fillId="0" borderId="0" xfId="0" applyFont="1"/>
    <xf numFmtId="0" fontId="3" fillId="0" borderId="1" xfId="0" applyFont="1" applyBorder="1"/>
    <xf numFmtId="0" fontId="0" fillId="0" borderId="0" xfId="0" applyFill="1" applyBorder="1" applyAlignment="1">
      <alignment horizontal="left"/>
    </xf>
    <xf numFmtId="0" fontId="5" fillId="0" borderId="0" xfId="0" applyFont="1" applyAlignment="1">
      <alignment horizontal="center"/>
    </xf>
    <xf numFmtId="171" fontId="6" fillId="0" borderId="1" xfId="29" applyNumberFormat="1" applyFont="1" applyFill="1" applyBorder="1" applyAlignment="1">
      <alignment horizontal="center"/>
    </xf>
    <xf numFmtId="171" fontId="1" fillId="0" borderId="5" xfId="29" applyNumberFormat="1" applyFont="1" applyBorder="1" applyAlignment="1">
      <alignment horizontal="center"/>
    </xf>
    <xf numFmtId="171" fontId="1" fillId="0" borderId="1" xfId="29" applyNumberFormat="1" applyFont="1" applyBorder="1" applyAlignment="1">
      <alignment horizontal="center"/>
    </xf>
    <xf numFmtId="0" fontId="0" fillId="0" borderId="0" xfId="0" applyBorder="1" applyAlignment="1"/>
    <xf numFmtId="0" fontId="0" fillId="2" borderId="2" xfId="0" applyFill="1" applyBorder="1" applyAlignment="1">
      <alignment wrapText="1"/>
    </xf>
    <xf numFmtId="0" fontId="0" fillId="2" borderId="14" xfId="0" applyFill="1" applyBorder="1"/>
    <xf numFmtId="0" fontId="0" fillId="2" borderId="7" xfId="0" applyFill="1" applyBorder="1"/>
    <xf numFmtId="0" fontId="0" fillId="2" borderId="8" xfId="0" applyFill="1" applyBorder="1"/>
    <xf numFmtId="0" fontId="3" fillId="5" borderId="0" xfId="0" applyFont="1" applyFill="1" applyBorder="1"/>
    <xf numFmtId="3" fontId="0" fillId="5" borderId="0" xfId="68" applyNumberFormat="1" applyFont="1" applyFill="1" applyBorder="1" applyAlignment="1">
      <alignment horizontal="center"/>
    </xf>
    <xf numFmtId="0" fontId="3" fillId="2" borderId="2" xfId="0" applyFont="1" applyFill="1" applyBorder="1"/>
    <xf numFmtId="0" fontId="3" fillId="2" borderId="14" xfId="0" applyFont="1" applyFill="1" applyBorder="1"/>
    <xf numFmtId="0" fontId="0" fillId="2" borderId="2" xfId="0" applyFill="1" applyBorder="1"/>
    <xf numFmtId="0" fontId="0" fillId="2" borderId="0" xfId="0" applyFill="1" applyBorder="1"/>
    <xf numFmtId="0" fontId="0" fillId="2" borderId="3" xfId="0" applyFill="1" applyBorder="1"/>
    <xf numFmtId="2" fontId="0" fillId="0" borderId="5" xfId="0" applyNumberFormat="1" applyFont="1" applyBorder="1" applyAlignment="1">
      <alignment horizontal="center"/>
    </xf>
    <xf numFmtId="165" fontId="0" fillId="0" borderId="0" xfId="29" applyFont="1"/>
    <xf numFmtId="0" fontId="5" fillId="0" borderId="0" xfId="0" applyFont="1" applyBorder="1" applyAlignment="1">
      <alignment horizontal="center"/>
    </xf>
    <xf numFmtId="171" fontId="6" fillId="0" borderId="12" xfId="29" applyNumberFormat="1" applyFont="1" applyFill="1" applyBorder="1" applyAlignment="1">
      <alignment horizontal="center"/>
    </xf>
    <xf numFmtId="171" fontId="1" fillId="0" borderId="0" xfId="29" applyNumberFormat="1" applyFont="1" applyBorder="1" applyAlignment="1">
      <alignment horizontal="center"/>
    </xf>
    <xf numFmtId="171" fontId="1" fillId="0" borderId="12" xfId="29" applyNumberFormat="1" applyFont="1" applyBorder="1" applyAlignment="1">
      <alignment horizontal="center"/>
    </xf>
    <xf numFmtId="0" fontId="0" fillId="7" borderId="1" xfId="0" applyNumberFormat="1" applyFont="1" applyFill="1" applyBorder="1" applyAlignment="1">
      <alignment horizontal="center" wrapText="1"/>
    </xf>
    <xf numFmtId="0" fontId="0" fillId="0" borderId="5" xfId="0" applyBorder="1" applyAlignment="1"/>
    <xf numFmtId="0" fontId="0" fillId="2" borderId="14" xfId="0" applyFill="1" applyBorder="1" applyAlignment="1"/>
    <xf numFmtId="0" fontId="0" fillId="2" borderId="0" xfId="0" applyFill="1" applyBorder="1" applyAlignment="1"/>
    <xf numFmtId="0" fontId="0" fillId="2" borderId="0" xfId="0" applyFont="1" applyFill="1" applyBorder="1"/>
    <xf numFmtId="0" fontId="0" fillId="2" borderId="2" xfId="0" applyFill="1" applyBorder="1" applyAlignment="1"/>
    <xf numFmtId="0" fontId="0" fillId="2" borderId="0" xfId="0" applyFill="1" applyBorder="1" applyAlignment="1">
      <alignment horizontal="left" indent="3"/>
    </xf>
    <xf numFmtId="0" fontId="0" fillId="2" borderId="0" xfId="0" applyFill="1" applyBorder="1" applyAlignment="1">
      <alignment horizontal="left" wrapText="1" indent="3"/>
    </xf>
    <xf numFmtId="0" fontId="0" fillId="5" borderId="0" xfId="0" applyFill="1" applyBorder="1" applyAlignment="1">
      <alignment wrapText="1"/>
    </xf>
    <xf numFmtId="3" fontId="6" fillId="5" borderId="0" xfId="68" applyNumberFormat="1" applyFont="1" applyFill="1" applyBorder="1" applyAlignment="1">
      <alignment horizontal="center"/>
    </xf>
    <xf numFmtId="0" fontId="0" fillId="2" borderId="3" xfId="0" applyFill="1" applyBorder="1" applyAlignment="1"/>
    <xf numFmtId="0" fontId="0" fillId="2" borderId="8" xfId="0" applyFill="1" applyBorder="1" applyAlignment="1"/>
    <xf numFmtId="0" fontId="0" fillId="0" borderId="0" xfId="0" applyFont="1" applyFill="1" applyBorder="1"/>
    <xf numFmtId="0" fontId="3" fillId="2" borderId="5" xfId="0" applyFont="1" applyFill="1" applyBorder="1"/>
    <xf numFmtId="0" fontId="0" fillId="2" borderId="6" xfId="0" applyFill="1" applyBorder="1" applyAlignment="1"/>
    <xf numFmtId="3" fontId="0" fillId="0" borderId="0" xfId="0" applyNumberFormat="1"/>
    <xf numFmtId="0" fontId="10" fillId="2" borderId="0" xfId="0" applyFont="1" applyFill="1" applyBorder="1" applyAlignment="1">
      <alignment horizontal="left" wrapText="1"/>
    </xf>
    <xf numFmtId="0" fontId="0" fillId="2" borderId="5" xfId="0" applyFill="1" applyBorder="1" applyAlignment="1"/>
    <xf numFmtId="0" fontId="0" fillId="5" borderId="0" xfId="0" applyFill="1" applyBorder="1" applyAlignment="1"/>
    <xf numFmtId="49" fontId="0" fillId="7" borderId="15" xfId="0" applyNumberFormat="1" applyFont="1" applyFill="1" applyBorder="1" applyAlignment="1">
      <alignment horizontal="center" vertical="center" wrapText="1"/>
    </xf>
    <xf numFmtId="0" fontId="6" fillId="0" borderId="0" xfId="0" applyFont="1" applyAlignment="1">
      <alignment horizontal="left"/>
    </xf>
    <xf numFmtId="0" fontId="0" fillId="2" borderId="1" xfId="0" applyFont="1" applyFill="1" applyBorder="1" applyAlignment="1">
      <alignment horizontal="center" vertical="center" wrapText="1"/>
    </xf>
    <xf numFmtId="0" fontId="0" fillId="2" borderId="5" xfId="0" applyFill="1" applyBorder="1"/>
    <xf numFmtId="0" fontId="3" fillId="2" borderId="6" xfId="0" applyFont="1" applyFill="1" applyBorder="1"/>
    <xf numFmtId="0" fontId="0" fillId="2" borderId="5" xfId="0" applyFont="1" applyFill="1" applyBorder="1"/>
    <xf numFmtId="0" fontId="2" fillId="0" borderId="0" xfId="0" applyFont="1" applyAlignment="1">
      <alignment wrapText="1"/>
    </xf>
    <xf numFmtId="3" fontId="7" fillId="12" borderId="1" xfId="0" applyNumberFormat="1" applyFont="1" applyFill="1" applyBorder="1" applyAlignment="1">
      <alignment horizontal="center"/>
    </xf>
    <xf numFmtId="167" fontId="0" fillId="4" borderId="0" xfId="0" applyNumberFormat="1" applyFill="1"/>
    <xf numFmtId="175" fontId="0" fillId="4" borderId="1" xfId="1" applyNumberFormat="1" applyFont="1" applyFill="1" applyBorder="1"/>
    <xf numFmtId="175" fontId="0" fillId="7" borderId="1" xfId="1" applyNumberFormat="1" applyFont="1" applyFill="1" applyBorder="1"/>
    <xf numFmtId="167" fontId="0" fillId="4" borderId="1" xfId="1" applyFont="1" applyFill="1" applyBorder="1"/>
    <xf numFmtId="0" fontId="3" fillId="2" borderId="1" xfId="0" applyFont="1" applyFill="1" applyBorder="1" applyAlignment="1">
      <alignment wrapText="1"/>
    </xf>
    <xf numFmtId="167" fontId="0" fillId="4" borderId="1" xfId="1" applyFont="1" applyFill="1" applyBorder="1" applyAlignment="1">
      <alignment horizontal="center"/>
    </xf>
    <xf numFmtId="3" fontId="0" fillId="7" borderId="1" xfId="29" applyNumberFormat="1" applyFont="1" applyFill="1" applyBorder="1" applyAlignment="1">
      <alignment horizontal="center"/>
    </xf>
    <xf numFmtId="0" fontId="16" fillId="2" borderId="1" xfId="0" applyFont="1" applyFill="1" applyBorder="1" applyAlignment="1">
      <alignment wrapText="1"/>
    </xf>
    <xf numFmtId="171" fontId="6" fillId="0" borderId="0" xfId="29" applyNumberFormat="1" applyFont="1" applyBorder="1" applyAlignment="1">
      <alignment horizontal="center"/>
    </xf>
    <xf numFmtId="171" fontId="6" fillId="0" borderId="12" xfId="29" applyNumberFormat="1" applyFont="1" applyBorder="1" applyAlignment="1">
      <alignment horizontal="center"/>
    </xf>
    <xf numFmtId="0" fontId="5" fillId="5" borderId="1" xfId="0" applyFont="1" applyFill="1" applyBorder="1" applyAlignment="1">
      <alignment horizontal="left"/>
    </xf>
    <xf numFmtId="3" fontId="0" fillId="4" borderId="1" xfId="29" applyNumberFormat="1" applyFont="1" applyFill="1" applyBorder="1" applyAlignment="1">
      <alignment horizontal="center"/>
    </xf>
    <xf numFmtId="167" fontId="3" fillId="6" borderId="1" xfId="1" applyNumberFormat="1" applyFont="1" applyFill="1" applyBorder="1" applyAlignment="1">
      <alignment horizontal="center"/>
    </xf>
    <xf numFmtId="167" fontId="0" fillId="3" borderId="1" xfId="1" applyFont="1" applyFill="1" applyBorder="1" applyAlignment="1">
      <alignment horizontal="center"/>
    </xf>
    <xf numFmtId="3" fontId="6" fillId="7" borderId="4" xfId="0" applyNumberFormat="1" applyFont="1" applyFill="1" applyBorder="1" applyAlignment="1">
      <alignment horizontal="center" wrapText="1"/>
    </xf>
    <xf numFmtId="171" fontId="3" fillId="6" borderId="1" xfId="29" applyNumberFormat="1" applyFont="1" applyFill="1" applyBorder="1"/>
    <xf numFmtId="4" fontId="3" fillId="6" borderId="1" xfId="29" applyNumberFormat="1" applyFont="1" applyFill="1" applyBorder="1" applyAlignment="1">
      <alignment horizontal="center"/>
    </xf>
    <xf numFmtId="10" fontId="0" fillId="7" borderId="1" xfId="2" applyNumberFormat="1" applyFont="1" applyFill="1" applyBorder="1" applyAlignment="1">
      <alignment horizontal="center"/>
    </xf>
    <xf numFmtId="0" fontId="0" fillId="2" borderId="1" xfId="0" quotePrefix="1" applyFont="1" applyFill="1" applyBorder="1" applyAlignment="1">
      <alignment horizontal="center" vertical="center"/>
    </xf>
    <xf numFmtId="176" fontId="3" fillId="6" borderId="1" xfId="29" applyNumberFormat="1" applyFont="1" applyFill="1" applyBorder="1" applyAlignment="1">
      <alignment horizontal="center"/>
    </xf>
    <xf numFmtId="3" fontId="0" fillId="6" borderId="1" xfId="0" applyNumberFormat="1" applyFont="1" applyFill="1" applyBorder="1" applyAlignment="1">
      <alignment horizontal="center"/>
    </xf>
    <xf numFmtId="173" fontId="3" fillId="6" borderId="1" xfId="29" applyNumberFormat="1" applyFont="1" applyFill="1" applyBorder="1" applyAlignment="1">
      <alignment horizontal="center"/>
    </xf>
    <xf numFmtId="4" fontId="0" fillId="6" borderId="1" xfId="0" applyNumberFormat="1" applyFont="1" applyFill="1" applyBorder="1" applyAlignment="1">
      <alignment horizontal="center"/>
    </xf>
    <xf numFmtId="0" fontId="13" fillId="5" borderId="0" xfId="0" applyFont="1" applyFill="1" applyBorder="1"/>
    <xf numFmtId="0" fontId="5" fillId="5" borderId="0" xfId="0" applyFont="1" applyFill="1" applyBorder="1" applyAlignment="1">
      <alignment horizontal="center"/>
    </xf>
    <xf numFmtId="176" fontId="0" fillId="3" borderId="1" xfId="1" applyNumberFormat="1" applyFont="1" applyFill="1" applyBorder="1" applyAlignment="1">
      <alignment horizontal="center"/>
    </xf>
    <xf numFmtId="4" fontId="6" fillId="4" borderId="1" xfId="0" applyNumberFormat="1" applyFont="1" applyFill="1" applyBorder="1" applyAlignment="1">
      <alignment horizontal="center" wrapText="1"/>
    </xf>
    <xf numFmtId="3" fontId="10" fillId="0" borderId="0" xfId="0" applyNumberFormat="1" applyFont="1" applyFill="1" applyBorder="1" applyAlignment="1">
      <alignment horizontal="left" wrapText="1"/>
    </xf>
    <xf numFmtId="3" fontId="1" fillId="0" borderId="0" xfId="68" applyNumberFormat="1" applyFont="1" applyFill="1" applyAlignment="1">
      <alignment horizontal="center"/>
    </xf>
    <xf numFmtId="2" fontId="1" fillId="0" borderId="0" xfId="68" applyNumberFormat="1" applyFont="1" applyFill="1" applyAlignment="1">
      <alignment horizontal="center"/>
    </xf>
    <xf numFmtId="3" fontId="0" fillId="0" borderId="0" xfId="0" applyNumberFormat="1" applyFont="1"/>
    <xf numFmtId="9" fontId="0" fillId="4" borderId="1" xfId="0" applyNumberFormat="1" applyFont="1" applyFill="1" applyBorder="1"/>
    <xf numFmtId="167" fontId="3" fillId="7" borderId="1" xfId="1" applyFont="1" applyFill="1" applyBorder="1" applyAlignment="1">
      <alignment horizontal="center"/>
    </xf>
    <xf numFmtId="167" fontId="0" fillId="7" borderId="1" xfId="1" applyFont="1" applyFill="1" applyBorder="1" applyAlignment="1">
      <alignment horizontal="center"/>
    </xf>
    <xf numFmtId="167" fontId="13" fillId="7" borderId="1" xfId="1" applyFont="1" applyFill="1" applyBorder="1" applyAlignment="1">
      <alignment horizontal="center"/>
    </xf>
    <xf numFmtId="167" fontId="13" fillId="7" borderId="13" xfId="1" applyFont="1" applyFill="1" applyBorder="1" applyAlignment="1">
      <alignment horizontal="center"/>
    </xf>
    <xf numFmtId="167" fontId="1" fillId="7" borderId="1" xfId="1" applyFont="1" applyFill="1" applyBorder="1" applyAlignment="1">
      <alignment horizontal="center"/>
    </xf>
    <xf numFmtId="167" fontId="14" fillId="6" borderId="12" xfId="1" applyFont="1" applyFill="1" applyBorder="1" applyAlignment="1">
      <alignment horizontal="center"/>
    </xf>
    <xf numFmtId="167" fontId="3" fillId="6" borderId="1" xfId="1" applyFont="1" applyFill="1" applyBorder="1" applyAlignment="1">
      <alignment horizontal="center"/>
    </xf>
    <xf numFmtId="175" fontId="0" fillId="7" borderId="1" xfId="1" applyNumberFormat="1" applyFont="1" applyFill="1" applyBorder="1" applyAlignment="1">
      <alignment horizontal="center" vertical="top" wrapText="1"/>
    </xf>
    <xf numFmtId="167" fontId="3" fillId="9" borderId="1" xfId="1" applyFont="1" applyFill="1" applyBorder="1" applyAlignment="1">
      <alignment horizontal="center"/>
    </xf>
    <xf numFmtId="167" fontId="6" fillId="8" borderId="1" xfId="1" applyFont="1" applyFill="1" applyBorder="1" applyAlignment="1">
      <alignment horizontal="left" wrapText="1"/>
    </xf>
    <xf numFmtId="167" fontId="6" fillId="4" borderId="1" xfId="1" applyFont="1" applyFill="1" applyBorder="1" applyAlignment="1">
      <alignment horizontal="left"/>
    </xf>
    <xf numFmtId="167" fontId="3" fillId="4" borderId="1" xfId="1" applyFont="1" applyFill="1" applyBorder="1" applyAlignment="1">
      <alignment horizontal="center"/>
    </xf>
    <xf numFmtId="167" fontId="6" fillId="0" borderId="0" xfId="1" applyFont="1"/>
    <xf numFmtId="167" fontId="5" fillId="0" borderId="6" xfId="1" applyFont="1" applyBorder="1"/>
    <xf numFmtId="175" fontId="3" fillId="6" borderId="1" xfId="1" applyNumberFormat="1" applyFont="1" applyFill="1" applyBorder="1"/>
    <xf numFmtId="171" fontId="43" fillId="11" borderId="1" xfId="0" applyNumberFormat="1" applyFont="1" applyFill="1" applyBorder="1"/>
    <xf numFmtId="175" fontId="43" fillId="11" borderId="1" xfId="0" applyNumberFormat="1" applyFont="1" applyFill="1" applyBorder="1"/>
    <xf numFmtId="175" fontId="0" fillId="6" borderId="1" xfId="1" applyNumberFormat="1" applyFont="1" applyFill="1" applyBorder="1"/>
    <xf numFmtId="175" fontId="6" fillId="4" borderId="1" xfId="1" applyNumberFormat="1" applyFont="1" applyFill="1" applyBorder="1"/>
    <xf numFmtId="0" fontId="0" fillId="2" borderId="0" xfId="0" applyFont="1" applyFill="1" applyBorder="1" applyAlignment="1">
      <alignment horizontal="left" indent="3"/>
    </xf>
    <xf numFmtId="175" fontId="0" fillId="4" borderId="0" xfId="1" applyNumberFormat="1" applyFont="1" applyFill="1"/>
    <xf numFmtId="0" fontId="3" fillId="5" borderId="1" xfId="0" applyFont="1" applyFill="1" applyBorder="1" applyAlignment="1">
      <alignment horizontal="center" wrapText="1"/>
    </xf>
    <xf numFmtId="9" fontId="0" fillId="4" borderId="1" xfId="2" applyFont="1" applyFill="1" applyBorder="1" applyAlignment="1">
      <alignment horizontal="right"/>
    </xf>
    <xf numFmtId="9" fontId="6" fillId="3" borderId="1" xfId="0" applyNumberFormat="1" applyFont="1" applyFill="1" applyBorder="1" applyAlignment="1">
      <alignment horizontal="center"/>
    </xf>
    <xf numFmtId="3" fontId="6" fillId="3" borderId="1" xfId="1" applyNumberFormat="1" applyFont="1" applyFill="1" applyBorder="1" applyAlignment="1">
      <alignment horizontal="center"/>
    </xf>
    <xf numFmtId="9" fontId="0" fillId="7" borderId="13" xfId="2" applyFont="1" applyFill="1" applyBorder="1" applyAlignment="1">
      <alignment horizontal="right" vertical="top" wrapText="1"/>
    </xf>
    <xf numFmtId="9" fontId="0" fillId="6" borderId="7" xfId="2" applyNumberFormat="1" applyFont="1" applyFill="1" applyBorder="1" applyAlignment="1">
      <alignment horizontal="right"/>
    </xf>
    <xf numFmtId="3" fontId="0" fillId="7" borderId="1" xfId="0" applyNumberFormat="1" applyFont="1" applyFill="1" applyBorder="1" applyAlignment="1">
      <alignment horizontal="right" vertical="top" wrapText="1"/>
    </xf>
    <xf numFmtId="9" fontId="0" fillId="7" borderId="1" xfId="2" applyFont="1" applyFill="1" applyBorder="1" applyAlignment="1">
      <alignment horizontal="right" vertical="top" wrapText="1"/>
    </xf>
    <xf numFmtId="9" fontId="8" fillId="6" borderId="7" xfId="2" applyFont="1" applyFill="1" applyBorder="1" applyAlignment="1">
      <alignment horizontal="right"/>
    </xf>
    <xf numFmtId="9" fontId="8" fillId="4" borderId="13" xfId="2" applyFont="1" applyFill="1" applyBorder="1" applyAlignment="1">
      <alignment horizontal="right"/>
    </xf>
    <xf numFmtId="175" fontId="6" fillId="4" borderId="5" xfId="1" applyNumberFormat="1" applyFont="1" applyFill="1" applyBorder="1" applyAlignment="1">
      <alignment horizontal="center"/>
    </xf>
    <xf numFmtId="175" fontId="0" fillId="0" borderId="0" xfId="0" applyNumberFormat="1"/>
    <xf numFmtId="175" fontId="6" fillId="5" borderId="0" xfId="29" applyNumberFormat="1" applyFont="1" applyFill="1" applyBorder="1" applyAlignment="1">
      <alignment horizontal="center"/>
    </xf>
    <xf numFmtId="175" fontId="6" fillId="4" borderId="2" xfId="1" applyNumberFormat="1" applyFont="1" applyFill="1" applyBorder="1" applyAlignment="1">
      <alignment horizontal="center"/>
    </xf>
    <xf numFmtId="175" fontId="6" fillId="4" borderId="0" xfId="1" applyNumberFormat="1" applyFont="1" applyFill="1" applyBorder="1" applyAlignment="1">
      <alignment horizontal="center"/>
    </xf>
    <xf numFmtId="175" fontId="6" fillId="4" borderId="7" xfId="1" applyNumberFormat="1" applyFont="1" applyFill="1" applyBorder="1" applyAlignment="1">
      <alignment horizontal="center"/>
    </xf>
    <xf numFmtId="175" fontId="0" fillId="0" borderId="0" xfId="0" applyNumberFormat="1" applyFont="1" applyAlignment="1">
      <alignment horizontal="center"/>
    </xf>
    <xf numFmtId="175" fontId="3" fillId="6" borderId="2" xfId="1" applyNumberFormat="1" applyFont="1" applyFill="1" applyBorder="1" applyAlignment="1">
      <alignment horizontal="center"/>
    </xf>
    <xf numFmtId="175" fontId="0" fillId="4" borderId="0" xfId="1" applyNumberFormat="1" applyFont="1" applyFill="1" applyBorder="1" applyAlignment="1">
      <alignment horizontal="center"/>
    </xf>
    <xf numFmtId="175" fontId="13" fillId="4" borderId="0" xfId="1" applyNumberFormat="1" applyFont="1" applyFill="1" applyBorder="1" applyAlignment="1">
      <alignment horizontal="center"/>
    </xf>
    <xf numFmtId="175" fontId="0" fillId="0" borderId="0" xfId="0" applyNumberFormat="1" applyBorder="1" applyAlignment="1">
      <alignment horizontal="center"/>
    </xf>
    <xf numFmtId="175" fontId="0" fillId="0" borderId="0" xfId="1" applyNumberFormat="1" applyFont="1" applyFill="1" applyBorder="1" applyAlignment="1">
      <alignment horizontal="center"/>
    </xf>
    <xf numFmtId="175" fontId="3" fillId="6" borderId="5" xfId="1" applyNumberFormat="1" applyFont="1" applyFill="1" applyBorder="1" applyAlignment="1">
      <alignment horizontal="center"/>
    </xf>
    <xf numFmtId="175" fontId="0" fillId="0" borderId="0" xfId="1" applyNumberFormat="1" applyFont="1" applyFill="1" applyAlignment="1">
      <alignment horizontal="center"/>
    </xf>
    <xf numFmtId="175" fontId="0" fillId="4" borderId="7" xfId="1" applyNumberFormat="1" applyFont="1" applyFill="1" applyBorder="1" applyAlignment="1">
      <alignment horizontal="center"/>
    </xf>
    <xf numFmtId="175" fontId="0" fillId="0" borderId="0" xfId="1" applyNumberFormat="1" applyFont="1" applyAlignment="1">
      <alignment horizontal="center"/>
    </xf>
    <xf numFmtId="175" fontId="10" fillId="0" borderId="0" xfId="1" applyNumberFormat="1" applyFont="1" applyFill="1" applyBorder="1" applyAlignment="1">
      <alignment horizontal="center" wrapText="1"/>
    </xf>
    <xf numFmtId="175" fontId="3" fillId="5" borderId="0" xfId="1" applyNumberFormat="1" applyFont="1" applyFill="1" applyBorder="1" applyAlignment="1">
      <alignment horizontal="center"/>
    </xf>
    <xf numFmtId="175" fontId="14" fillId="6" borderId="2" xfId="1" applyNumberFormat="1" applyFont="1" applyFill="1" applyBorder="1" applyAlignment="1">
      <alignment horizontal="center"/>
    </xf>
    <xf numFmtId="0" fontId="17" fillId="0" borderId="0" xfId="0" applyFont="1" applyFill="1" applyBorder="1"/>
    <xf numFmtId="4" fontId="0" fillId="3" borderId="1" xfId="0" applyNumberFormat="1" applyFont="1" applyFill="1" applyBorder="1"/>
    <xf numFmtId="0" fontId="0" fillId="0" borderId="1" xfId="0" applyFont="1" applyBorder="1" applyAlignment="1">
      <alignment wrapText="1"/>
    </xf>
    <xf numFmtId="0" fontId="3" fillId="0" borderId="1" xfId="0" applyFont="1" applyBorder="1" applyAlignment="1">
      <alignment wrapText="1"/>
    </xf>
    <xf numFmtId="9" fontId="0" fillId="3" borderId="1" xfId="0" applyNumberFormat="1" applyFont="1" applyFill="1" applyBorder="1"/>
    <xf numFmtId="167" fontId="0" fillId="0" borderId="0" xfId="0" applyNumberFormat="1" applyFont="1"/>
    <xf numFmtId="0" fontId="0" fillId="0" borderId="0" xfId="0" applyFont="1" applyFill="1"/>
    <xf numFmtId="0" fontId="0" fillId="0" borderId="0" xfId="0" applyFont="1" applyAlignment="1">
      <alignment horizontal="left" indent="1"/>
    </xf>
    <xf numFmtId="171" fontId="0" fillId="0" borderId="0" xfId="0" applyNumberFormat="1" applyFont="1"/>
    <xf numFmtId="0" fontId="44" fillId="5" borderId="0" xfId="0" applyFont="1" applyFill="1" applyBorder="1" applyAlignment="1">
      <alignment horizontal="left" wrapText="1"/>
    </xf>
    <xf numFmtId="0" fontId="6" fillId="2" borderId="1" xfId="0" applyFont="1" applyFill="1" applyBorder="1" applyAlignment="1">
      <alignment horizontal="left"/>
    </xf>
    <xf numFmtId="0" fontId="6" fillId="2" borderId="1" xfId="0" applyFont="1" applyFill="1" applyBorder="1" applyAlignment="1">
      <alignment horizontal="left" wrapText="1"/>
    </xf>
    <xf numFmtId="175" fontId="0" fillId="6" borderId="1" xfId="0" applyNumberFormat="1" applyFont="1" applyFill="1" applyBorder="1"/>
    <xf numFmtId="3" fontId="0" fillId="7" borderId="1" xfId="0" applyNumberFormat="1" applyFont="1" applyFill="1" applyBorder="1" applyAlignment="1">
      <alignment horizontal="center"/>
    </xf>
    <xf numFmtId="3" fontId="0" fillId="4" borderId="1" xfId="0" applyNumberFormat="1" applyFont="1" applyFill="1" applyBorder="1" applyAlignment="1">
      <alignment horizontal="center"/>
    </xf>
    <xf numFmtId="174" fontId="0" fillId="0" borderId="0" xfId="0" applyNumberFormat="1" applyFont="1" applyAlignment="1">
      <alignment horizontal="center"/>
    </xf>
    <xf numFmtId="167" fontId="0" fillId="0" borderId="0" xfId="0" applyNumberFormat="1" applyFont="1" applyAlignment="1">
      <alignment horizontal="center"/>
    </xf>
    <xf numFmtId="9" fontId="0" fillId="7" borderId="12" xfId="0" applyNumberFormat="1" applyFont="1" applyFill="1" applyBorder="1"/>
    <xf numFmtId="49" fontId="0" fillId="7" borderId="1" xfId="0" applyNumberFormat="1" applyFont="1" applyFill="1" applyBorder="1" applyAlignment="1">
      <alignment wrapText="1"/>
    </xf>
    <xf numFmtId="0" fontId="17" fillId="0" borderId="0" xfId="0" applyFont="1" applyBorder="1"/>
    <xf numFmtId="4" fontId="6" fillId="7" borderId="1" xfId="0" applyNumberFormat="1" applyFont="1" applyFill="1" applyBorder="1" applyAlignment="1">
      <alignment horizontal="center" wrapText="1"/>
    </xf>
    <xf numFmtId="4" fontId="3" fillId="6" borderId="1" xfId="1" applyNumberFormat="1" applyFont="1" applyFill="1" applyBorder="1" applyAlignment="1">
      <alignment horizontal="center"/>
    </xf>
    <xf numFmtId="167" fontId="6" fillId="4" borderId="1" xfId="1" applyFont="1" applyFill="1" applyBorder="1" applyAlignment="1">
      <alignment horizontal="center"/>
    </xf>
    <xf numFmtId="0" fontId="0" fillId="0" borderId="6" xfId="0" applyFont="1" applyBorder="1"/>
    <xf numFmtId="171" fontId="0" fillId="0" borderId="0" xfId="1" applyNumberFormat="1" applyFont="1" applyBorder="1" applyAlignment="1">
      <alignment horizontal="center"/>
    </xf>
    <xf numFmtId="171" fontId="0" fillId="0" borderId="12" xfId="1" applyNumberFormat="1" applyFont="1" applyBorder="1" applyAlignment="1">
      <alignment horizontal="center"/>
    </xf>
    <xf numFmtId="2" fontId="0" fillId="0" borderId="1" xfId="0" applyNumberFormat="1" applyFont="1" applyFill="1" applyBorder="1"/>
    <xf numFmtId="0" fontId="3" fillId="2" borderId="1" xfId="0" applyFont="1" applyFill="1" applyBorder="1" applyAlignment="1">
      <alignment horizontal="center" wrapText="1"/>
    </xf>
    <xf numFmtId="0" fontId="45" fillId="0" borderId="0" xfId="0" applyFont="1" applyAlignment="1">
      <alignment vertical="top"/>
    </xf>
    <xf numFmtId="0" fontId="47" fillId="0" borderId="0" xfId="0" applyFont="1" applyAlignment="1">
      <alignment vertical="top"/>
    </xf>
    <xf numFmtId="3" fontId="3" fillId="7" borderId="1" xfId="1" applyNumberFormat="1" applyFont="1" applyFill="1" applyBorder="1" applyAlignment="1">
      <alignment horizontal="center"/>
    </xf>
    <xf numFmtId="0" fontId="21" fillId="0" borderId="11" xfId="4" applyFont="1" applyBorder="1"/>
    <xf numFmtId="0" fontId="6" fillId="0" borderId="0" xfId="0" applyFont="1" applyFill="1"/>
    <xf numFmtId="0" fontId="0" fillId="3" borderId="1" xfId="1" applyNumberFormat="1" applyFont="1" applyFill="1" applyBorder="1" applyAlignment="1">
      <alignment horizontal="center"/>
    </xf>
    <xf numFmtId="167" fontId="0" fillId="4" borderId="1" xfId="1" applyFont="1" applyFill="1" applyBorder="1" applyAlignment="1">
      <alignment horizontal="left"/>
    </xf>
    <xf numFmtId="0" fontId="9" fillId="0" borderId="0" xfId="0" applyFont="1" applyFill="1" applyBorder="1" applyAlignment="1">
      <alignment horizontal="left" wrapText="1"/>
    </xf>
    <xf numFmtId="0" fontId="10" fillId="0" borderId="1" xfId="0" applyFont="1" applyFill="1" applyBorder="1" applyAlignment="1">
      <alignment horizontal="left" wrapText="1"/>
    </xf>
    <xf numFmtId="0" fontId="0" fillId="3" borderId="1" xfId="0" applyNumberFormat="1" applyFont="1" applyFill="1" applyBorder="1" applyAlignment="1">
      <alignment horizontal="center" vertical="center"/>
    </xf>
    <xf numFmtId="0" fontId="48" fillId="0" borderId="0" xfId="0" applyFont="1" applyAlignment="1">
      <alignment vertical="center"/>
    </xf>
    <xf numFmtId="0" fontId="49" fillId="0" borderId="0" xfId="0" applyFont="1"/>
    <xf numFmtId="189" fontId="0" fillId="0" borderId="0" xfId="0" applyNumberFormat="1" applyFont="1"/>
    <xf numFmtId="188" fontId="3" fillId="6" borderId="1" xfId="1" applyNumberFormat="1" applyFont="1" applyFill="1" applyBorder="1" applyAlignment="1">
      <alignment horizontal="center"/>
    </xf>
    <xf numFmtId="0" fontId="6" fillId="5" borderId="0" xfId="0" applyFont="1" applyFill="1"/>
    <xf numFmtId="0" fontId="3" fillId="2" borderId="12" xfId="0" applyFont="1" applyFill="1" applyBorder="1"/>
    <xf numFmtId="9" fontId="0" fillId="2" borderId="1" xfId="2" applyFont="1" applyFill="1" applyBorder="1"/>
    <xf numFmtId="167" fontId="0" fillId="12" borderId="1" xfId="1" applyFont="1" applyFill="1" applyBorder="1"/>
    <xf numFmtId="10" fontId="0" fillId="4" borderId="1" xfId="2" applyNumberFormat="1" applyFont="1" applyFill="1" applyBorder="1"/>
    <xf numFmtId="0" fontId="0" fillId="0" borderId="0" xfId="0" applyFont="1" applyFill="1" applyAlignment="1">
      <alignment horizontal="center"/>
    </xf>
    <xf numFmtId="0" fontId="0" fillId="7" borderId="1" xfId="0" applyFont="1" applyFill="1" applyBorder="1"/>
    <xf numFmtId="10" fontId="0" fillId="7" borderId="1" xfId="0" applyNumberFormat="1" applyFont="1" applyFill="1" applyBorder="1"/>
    <xf numFmtId="167" fontId="0" fillId="12" borderId="1" xfId="0" applyNumberFormat="1" applyFont="1" applyFill="1" applyBorder="1"/>
    <xf numFmtId="175" fontId="3" fillId="4" borderId="1" xfId="0" applyNumberFormat="1" applyFont="1" applyFill="1" applyBorder="1"/>
    <xf numFmtId="3" fontId="3" fillId="4" borderId="1" xfId="0" applyNumberFormat="1" applyFont="1" applyFill="1" applyBorder="1"/>
    <xf numFmtId="175" fontId="0" fillId="9" borderId="1" xfId="0" applyNumberFormat="1" applyFont="1" applyFill="1" applyBorder="1"/>
    <xf numFmtId="9" fontId="0" fillId="7" borderId="1" xfId="2" applyFont="1" applyFill="1" applyBorder="1"/>
    <xf numFmtId="3" fontId="0" fillId="10" borderId="1" xfId="0" applyNumberFormat="1" applyFont="1" applyFill="1" applyBorder="1"/>
    <xf numFmtId="4" fontId="0" fillId="6" borderId="1" xfId="0" applyNumberFormat="1" applyFont="1" applyFill="1" applyBorder="1"/>
    <xf numFmtId="3" fontId="0" fillId="3" borderId="1" xfId="0" applyNumberFormat="1" applyFont="1" applyFill="1" applyBorder="1"/>
    <xf numFmtId="0" fontId="0" fillId="2" borderId="4" xfId="0" applyFont="1" applyFill="1" applyBorder="1" applyAlignment="1">
      <alignment horizontal="center" wrapText="1"/>
    </xf>
    <xf numFmtId="0" fontId="0" fillId="3" borderId="1" xfId="2" applyNumberFormat="1" applyFont="1" applyFill="1" applyBorder="1"/>
    <xf numFmtId="0" fontId="0" fillId="3" borderId="1" xfId="1" applyNumberFormat="1" applyFont="1" applyFill="1" applyBorder="1"/>
    <xf numFmtId="0" fontId="6" fillId="7" borderId="1" xfId="0" applyNumberFormat="1" applyFont="1" applyFill="1" applyBorder="1" applyAlignment="1">
      <alignment horizontal="center" wrapText="1"/>
    </xf>
    <xf numFmtId="0" fontId="6" fillId="7" borderId="4" xfId="0" applyNumberFormat="1" applyFont="1" applyFill="1" applyBorder="1" applyAlignment="1">
      <alignment horizontal="center" wrapText="1"/>
    </xf>
    <xf numFmtId="4" fontId="3" fillId="6" borderId="1" xfId="0" applyNumberFormat="1" applyFont="1" applyFill="1" applyBorder="1"/>
    <xf numFmtId="0" fontId="0" fillId="2" borderId="0" xfId="0" applyFill="1" applyBorder="1" applyAlignment="1">
      <alignment horizontal="left" wrapText="1"/>
    </xf>
    <xf numFmtId="175" fontId="3" fillId="4" borderId="0" xfId="1" applyNumberFormat="1" applyFont="1" applyFill="1"/>
    <xf numFmtId="167" fontId="3" fillId="4" borderId="0" xfId="0" applyNumberFormat="1" applyFont="1" applyFill="1"/>
    <xf numFmtId="0" fontId="6" fillId="0" borderId="0" xfId="0" applyFont="1" applyAlignment="1">
      <alignment wrapText="1"/>
    </xf>
    <xf numFmtId="0" fontId="0" fillId="0" borderId="0" xfId="0" applyAlignment="1">
      <alignment wrapText="1"/>
    </xf>
    <xf numFmtId="167" fontId="0" fillId="6" borderId="1" xfId="1" applyNumberFormat="1" applyFont="1" applyFill="1" applyBorder="1"/>
    <xf numFmtId="0" fontId="20" fillId="0" borderId="0" xfId="0" applyFont="1" applyAlignment="1">
      <alignment horizontal="justify" vertical="center" wrapText="1"/>
    </xf>
    <xf numFmtId="0" fontId="52" fillId="0" borderId="0" xfId="0" applyFont="1" applyAlignment="1">
      <alignment horizontal="justify" vertical="center" wrapText="1"/>
    </xf>
    <xf numFmtId="0" fontId="53" fillId="0" borderId="0" xfId="0" applyFont="1"/>
    <xf numFmtId="0" fontId="19" fillId="0" borderId="0" xfId="4" applyAlignment="1"/>
    <xf numFmtId="0" fontId="10" fillId="0" borderId="5" xfId="0" applyFont="1" applyFill="1" applyBorder="1" applyAlignment="1">
      <alignment horizontal="center" wrapText="1"/>
    </xf>
    <xf numFmtId="0" fontId="0" fillId="2" borderId="4" xfId="0" applyFont="1" applyFill="1" applyBorder="1" applyAlignment="1">
      <alignment horizontal="center" wrapText="1"/>
    </xf>
    <xf numFmtId="2" fontId="0" fillId="3" borderId="1" xfId="2" applyNumberFormat="1" applyFont="1" applyFill="1" applyBorder="1"/>
    <xf numFmtId="0" fontId="0" fillId="0" borderId="1" xfId="0" applyBorder="1"/>
    <xf numFmtId="9" fontId="6" fillId="3" borderId="1" xfId="2" applyFont="1" applyFill="1" applyBorder="1" applyAlignment="1">
      <alignment horizontal="center"/>
    </xf>
    <xf numFmtId="167" fontId="6" fillId="3" borderId="1" xfId="1" applyFont="1" applyFill="1" applyBorder="1" applyAlignment="1">
      <alignment horizontal="center"/>
    </xf>
    <xf numFmtId="0" fontId="0" fillId="2" borderId="1" xfId="0" applyFill="1" applyBorder="1" applyAlignment="1">
      <alignment vertical="center"/>
    </xf>
    <xf numFmtId="0" fontId="0" fillId="0" borderId="0" xfId="0" applyAlignment="1">
      <alignment vertical="center"/>
    </xf>
    <xf numFmtId="0" fontId="0" fillId="2" borderId="1" xfId="0" applyFill="1" applyBorder="1" applyAlignment="1">
      <alignment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0" fillId="2" borderId="1" xfId="0" applyFill="1" applyBorder="1" applyAlignment="1">
      <alignment horizontal="center" vertical="center" wrapText="1"/>
    </xf>
    <xf numFmtId="186" fontId="6" fillId="3" borderId="1" xfId="1" applyNumberFormat="1" applyFont="1" applyFill="1" applyBorder="1" applyAlignment="1">
      <alignment horizontal="center"/>
    </xf>
    <xf numFmtId="187" fontId="6" fillId="3" borderId="1" xfId="1" applyNumberFormat="1" applyFont="1"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center" vertical="center" wrapText="1"/>
    </xf>
    <xf numFmtId="9" fontId="0" fillId="0" borderId="0" xfId="2" applyFont="1" applyFill="1" applyBorder="1" applyAlignment="1">
      <alignment horizontal="center"/>
    </xf>
    <xf numFmtId="0" fontId="0" fillId="0" borderId="0" xfId="0" applyFill="1" applyBorder="1" applyAlignment="1">
      <alignment vertical="center" wrapText="1"/>
    </xf>
    <xf numFmtId="0" fontId="0" fillId="0" borderId="0" xfId="0" applyFont="1" applyFill="1" applyBorder="1" applyAlignment="1">
      <alignment horizontal="center"/>
    </xf>
    <xf numFmtId="3" fontId="6" fillId="0" borderId="0" xfId="1" applyNumberFormat="1" applyFont="1" applyFill="1" applyBorder="1" applyAlignment="1">
      <alignment horizontal="center"/>
    </xf>
    <xf numFmtId="10" fontId="6" fillId="3" borderId="1" xfId="0" applyNumberFormat="1" applyFont="1" applyFill="1" applyBorder="1" applyAlignment="1">
      <alignment horizontal="center"/>
    </xf>
    <xf numFmtId="10" fontId="6" fillId="4" borderId="1" xfId="0" applyNumberFormat="1" applyFont="1" applyFill="1" applyBorder="1" applyAlignment="1">
      <alignment horizontal="center"/>
    </xf>
    <xf numFmtId="10" fontId="6" fillId="0" borderId="0" xfId="0" applyNumberFormat="1" applyFont="1" applyFill="1" applyBorder="1" applyAlignment="1">
      <alignment horizontal="center"/>
    </xf>
    <xf numFmtId="0" fontId="0" fillId="0" borderId="1" xfId="0" applyBorder="1" applyAlignment="1">
      <alignment wrapText="1"/>
    </xf>
    <xf numFmtId="0" fontId="8" fillId="0" borderId="0" xfId="0" applyFont="1" applyAlignment="1">
      <alignment horizontal="left"/>
    </xf>
    <xf numFmtId="0" fontId="8" fillId="0" borderId="0" xfId="0" applyFont="1"/>
    <xf numFmtId="0" fontId="0" fillId="0" borderId="0" xfId="0" applyFill="1" applyAlignment="1">
      <alignment wrapText="1"/>
    </xf>
    <xf numFmtId="4" fontId="0" fillId="3" borderId="1" xfId="0" applyNumberFormat="1" applyFont="1" applyFill="1" applyBorder="1" applyAlignment="1">
      <alignment wrapText="1"/>
    </xf>
    <xf numFmtId="0" fontId="2" fillId="0" borderId="4" xfId="0" applyFont="1" applyFill="1" applyBorder="1"/>
    <xf numFmtId="0" fontId="2" fillId="0" borderId="6" xfId="0" applyFont="1" applyBorder="1"/>
    <xf numFmtId="0" fontId="10" fillId="2" borderId="12" xfId="0" applyFont="1" applyFill="1" applyBorder="1" applyAlignment="1">
      <alignment horizontal="center" wrapText="1"/>
    </xf>
    <xf numFmtId="10" fontId="0" fillId="7" borderId="14" xfId="0" applyNumberFormat="1" applyFont="1" applyFill="1" applyBorder="1"/>
    <xf numFmtId="0" fontId="10" fillId="2" borderId="4" xfId="0" applyFont="1" applyFill="1" applyBorder="1" applyAlignment="1">
      <alignment horizontal="center" wrapText="1"/>
    </xf>
    <xf numFmtId="1" fontId="0" fillId="7" borderId="1" xfId="1" applyNumberFormat="1" applyFont="1" applyFill="1" applyBorder="1" applyAlignment="1">
      <alignment horizontal="center"/>
    </xf>
    <xf numFmtId="2" fontId="0" fillId="4" borderId="1" xfId="1" applyNumberFormat="1" applyFont="1" applyFill="1" applyBorder="1" applyAlignment="1">
      <alignment horizontal="center"/>
    </xf>
    <xf numFmtId="170" fontId="0" fillId="4" borderId="1" xfId="1" applyNumberFormat="1" applyFont="1" applyFill="1" applyBorder="1" applyAlignment="1">
      <alignment horizontal="center"/>
    </xf>
    <xf numFmtId="170" fontId="3" fillId="6" borderId="1" xfId="1" applyNumberFormat="1" applyFont="1" applyFill="1" applyBorder="1" applyAlignment="1">
      <alignment horizontal="center"/>
    </xf>
    <xf numFmtId="1" fontId="0" fillId="4" borderId="1" xfId="1" applyNumberFormat="1" applyFont="1" applyFill="1" applyBorder="1" applyAlignment="1">
      <alignment horizontal="center"/>
    </xf>
    <xf numFmtId="172" fontId="0" fillId="4" borderId="1" xfId="1" applyNumberFormat="1" applyFont="1" applyFill="1" applyBorder="1" applyAlignment="1">
      <alignment horizontal="center"/>
    </xf>
    <xf numFmtId="190" fontId="0" fillId="4" borderId="1" xfId="1" applyNumberFormat="1" applyFont="1" applyFill="1" applyBorder="1" applyAlignment="1">
      <alignment horizontal="center"/>
    </xf>
    <xf numFmtId="190" fontId="0" fillId="6" borderId="1" xfId="1" applyNumberFormat="1" applyFont="1" applyFill="1" applyBorder="1" applyAlignment="1">
      <alignment horizontal="center"/>
    </xf>
    <xf numFmtId="3" fontId="0" fillId="3" borderId="1" xfId="0" applyNumberFormat="1" applyFont="1" applyFill="1" applyBorder="1" applyAlignment="1">
      <alignment horizontal="center"/>
    </xf>
    <xf numFmtId="176" fontId="0" fillId="4" borderId="1" xfId="0" applyNumberFormat="1" applyFont="1" applyFill="1" applyBorder="1" applyAlignment="1">
      <alignment horizontal="center"/>
    </xf>
    <xf numFmtId="176" fontId="0" fillId="4" borderId="1" xfId="29" applyNumberFormat="1" applyFont="1" applyFill="1" applyBorder="1" applyAlignment="1">
      <alignment horizontal="center"/>
    </xf>
    <xf numFmtId="9" fontId="0" fillId="7" borderId="1" xfId="2" applyFont="1" applyFill="1" applyBorder="1" applyAlignment="1">
      <alignment horizontal="center"/>
    </xf>
    <xf numFmtId="0" fontId="3" fillId="2" borderId="1" xfId="0" applyFont="1" applyFill="1" applyBorder="1" applyAlignment="1">
      <alignment horizontal="center" vertical="center"/>
    </xf>
    <xf numFmtId="171" fontId="0" fillId="0" borderId="0" xfId="29" applyNumberFormat="1" applyFont="1" applyBorder="1" applyAlignment="1">
      <alignment horizontal="center"/>
    </xf>
    <xf numFmtId="171" fontId="0" fillId="0" borderId="12" xfId="29" applyNumberFormat="1" applyFont="1" applyBorder="1" applyAlignment="1">
      <alignment horizontal="center"/>
    </xf>
    <xf numFmtId="0" fontId="0" fillId="0" borderId="4" xfId="0" applyFont="1" applyBorder="1"/>
    <xf numFmtId="3" fontId="10" fillId="3" borderId="1" xfId="0" applyNumberFormat="1" applyFont="1" applyFill="1" applyBorder="1" applyAlignment="1">
      <alignment horizontal="center" wrapText="1"/>
    </xf>
    <xf numFmtId="168" fontId="0" fillId="3" borderId="13" xfId="0" applyNumberFormat="1" applyFont="1" applyFill="1" applyBorder="1" applyAlignment="1">
      <alignment horizontal="center"/>
    </xf>
    <xf numFmtId="3" fontId="10" fillId="3" borderId="1" xfId="1" applyNumberFormat="1" applyFont="1" applyFill="1" applyBorder="1" applyAlignment="1">
      <alignment horizontal="center" wrapText="1"/>
    </xf>
    <xf numFmtId="168" fontId="0" fillId="3" borderId="1" xfId="0" applyNumberFormat="1" applyFont="1" applyFill="1" applyBorder="1" applyAlignment="1">
      <alignment horizontal="center"/>
    </xf>
    <xf numFmtId="168" fontId="0" fillId="4" borderId="1" xfId="0" applyNumberFormat="1" applyFont="1" applyFill="1" applyBorder="1" applyAlignment="1">
      <alignment horizontal="center"/>
    </xf>
    <xf numFmtId="4" fontId="6" fillId="4" borderId="1" xfId="0" applyNumberFormat="1" applyFont="1" applyFill="1" applyBorder="1" applyAlignment="1">
      <alignment horizontal="center"/>
    </xf>
    <xf numFmtId="0" fontId="0" fillId="5" borderId="0" xfId="0" applyFont="1" applyFill="1" applyBorder="1"/>
    <xf numFmtId="2" fontId="0" fillId="0" borderId="0" xfId="0" applyNumberFormat="1" applyFont="1" applyFill="1" applyBorder="1"/>
    <xf numFmtId="2" fontId="0" fillId="0" borderId="0" xfId="0" applyNumberFormat="1" applyFont="1" applyFill="1" applyBorder="1" applyAlignment="1">
      <alignment horizontal="center"/>
    </xf>
    <xf numFmtId="4" fontId="0" fillId="3" borderId="1" xfId="0" applyNumberFormat="1" applyFont="1" applyFill="1" applyBorder="1" applyAlignment="1">
      <alignment horizontal="center"/>
    </xf>
    <xf numFmtId="0" fontId="0" fillId="2" borderId="4" xfId="0" applyFill="1" applyBorder="1" applyAlignment="1">
      <alignment vertical="center" wrapText="1"/>
    </xf>
    <xf numFmtId="0" fontId="0" fillId="2" borderId="4" xfId="0" applyFill="1" applyBorder="1" applyAlignment="1">
      <alignment vertical="center"/>
    </xf>
    <xf numFmtId="0" fontId="0" fillId="2" borderId="1" xfId="0" applyFill="1" applyBorder="1" applyAlignment="1">
      <alignment horizontal="center" vertical="center"/>
    </xf>
    <xf numFmtId="49" fontId="0" fillId="8" borderId="0" xfId="0" applyNumberFormat="1" applyFill="1" applyAlignment="1">
      <alignment horizontal="center" wrapText="1"/>
    </xf>
    <xf numFmtId="49" fontId="0" fillId="3" borderId="1" xfId="0" applyNumberFormat="1" applyFont="1" applyFill="1" applyBorder="1" applyAlignment="1">
      <alignment horizontal="center" vertical="top" wrapText="1"/>
    </xf>
    <xf numFmtId="3" fontId="0" fillId="7" borderId="1" xfId="1" applyNumberFormat="1" applyFont="1" applyFill="1" applyBorder="1" applyAlignment="1">
      <alignment horizontal="center" wrapText="1"/>
    </xf>
    <xf numFmtId="0" fontId="5" fillId="4" borderId="1" xfId="0" applyFont="1" applyFill="1" applyBorder="1" applyAlignment="1">
      <alignment horizontal="left"/>
    </xf>
    <xf numFmtId="0" fontId="2" fillId="0" borderId="0" xfId="0" applyFont="1" applyAlignment="1">
      <alignment horizontal="right" wrapText="1"/>
    </xf>
    <xf numFmtId="0" fontId="44" fillId="0" borderId="0" xfId="0" applyFont="1" applyFill="1" applyBorder="1" applyAlignment="1">
      <alignment horizontal="left" wrapText="1"/>
    </xf>
    <xf numFmtId="4" fontId="3" fillId="0" borderId="0" xfId="29" applyNumberFormat="1" applyFont="1" applyFill="1" applyBorder="1" applyAlignment="1">
      <alignment horizontal="center"/>
    </xf>
    <xf numFmtId="0" fontId="0" fillId="4" borderId="1" xfId="1" applyNumberFormat="1" applyFont="1" applyFill="1" applyBorder="1" applyAlignment="1">
      <alignment horizontal="center"/>
    </xf>
    <xf numFmtId="9" fontId="0" fillId="7" borderId="1" xfId="0" applyNumberFormat="1" applyFont="1" applyFill="1" applyBorder="1"/>
    <xf numFmtId="0" fontId="20" fillId="0" borderId="9" xfId="0" applyFont="1" applyBorder="1" applyAlignment="1">
      <alignment vertical="center"/>
    </xf>
    <xf numFmtId="0" fontId="21" fillId="0" borderId="7" xfId="4" applyFont="1" applyBorder="1"/>
    <xf numFmtId="0" fontId="46" fillId="3" borderId="4" xfId="4" applyFont="1" applyFill="1" applyBorder="1" applyAlignment="1">
      <alignment horizontal="center" vertical="center" wrapText="1"/>
    </xf>
    <xf numFmtId="0" fontId="46" fillId="3" borderId="5" xfId="4" applyFont="1" applyFill="1" applyBorder="1" applyAlignment="1">
      <alignment horizontal="center" vertical="center" wrapText="1"/>
    </xf>
    <xf numFmtId="0" fontId="46" fillId="3" borderId="6" xfId="4" applyFont="1" applyFill="1" applyBorder="1" applyAlignment="1">
      <alignment horizontal="center" vertical="center" wrapText="1"/>
    </xf>
    <xf numFmtId="0" fontId="3" fillId="4" borderId="2" xfId="0" applyFont="1" applyFill="1" applyBorder="1" applyAlignment="1">
      <alignment horizontal="left" wrapText="1"/>
    </xf>
    <xf numFmtId="0" fontId="0" fillId="2" borderId="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3" fillId="5" borderId="4" xfId="0" applyFont="1" applyFill="1" applyBorder="1" applyAlignment="1">
      <alignment horizontal="center"/>
    </xf>
    <xf numFmtId="0" fontId="3" fillId="5" borderId="6" xfId="0" applyFont="1" applyFill="1" applyBorder="1" applyAlignment="1">
      <alignment horizontal="center"/>
    </xf>
    <xf numFmtId="0" fontId="0" fillId="2" borderId="2" xfId="0" applyFill="1" applyBorder="1" applyAlignment="1">
      <alignment horizontal="left" wrapText="1"/>
    </xf>
  </cellXfs>
  <cellStyles count="69">
    <cellStyle name="%" xfId="5"/>
    <cellStyle name="_21CN CONTRACT SEL 250106" xfId="6"/>
    <cellStyle name="_BT COPPER" xfId="7"/>
    <cellStyle name="_BT FIBRE" xfId="8"/>
    <cellStyle name="_Business case summary sheet" xfId="9"/>
    <cellStyle name="_evotam i and c" xfId="10"/>
    <cellStyle name="_Huawei Transmission MOM requirements updated" xfId="11"/>
    <cellStyle name="_MSAN Template" xfId="12"/>
    <cellStyle name="0,0_x000a__x000a_NA_x000a__x000a_" xfId="13"/>
    <cellStyle name="0,0_x000d__x000a_NA_x000d__x000a_" xfId="14"/>
    <cellStyle name="_x0002_-_x0002_Ä_x0001_‡_x0003_0_x0002_P_x0003_ _x0002_X_x0003_·_x0002_®_x0003_@_x0002_p_x0003_ª_x0002_¨_x0010_!_x0002__x0003_&quot;_x0001_ÄÇ_x0002__x000e__x0003_ _x0002_é_x0002_Ä_x0001_‡_x0003_Ë_x0002_H_x0003_ _x0002_X" xfId="15"/>
    <cellStyle name="arial11_bld_it" xfId="16"/>
    <cellStyle name="axlcolour" xfId="17"/>
    <cellStyle name="Calc Currency (0)" xfId="18"/>
    <cellStyle name="Column_title" xfId="19"/>
    <cellStyle name="Copied" xfId="20"/>
    <cellStyle name="Date" xfId="21"/>
    <cellStyle name="Entered" xfId="22"/>
    <cellStyle name="Euro" xfId="23"/>
    <cellStyle name="Gray Bottom" xfId="24"/>
    <cellStyle name="Grey" xfId="25"/>
    <cellStyle name="Header1" xfId="26"/>
    <cellStyle name="Header2" xfId="27"/>
    <cellStyle name="Input [yellow]" xfId="28"/>
    <cellStyle name="Komma" xfId="1" builtinId="3"/>
    <cellStyle name="Komma 2" xfId="29"/>
    <cellStyle name="Komma 2 2" xfId="30"/>
    <cellStyle name="Komma 3" xfId="31"/>
    <cellStyle name="Komma 4" xfId="32"/>
    <cellStyle name="left" xfId="33"/>
    <cellStyle name="Millares [0]_ANEXOS A, B y C" xfId="34"/>
    <cellStyle name="Milliers [0]_laroux" xfId="35"/>
    <cellStyle name="Milliers_laroux" xfId="36"/>
    <cellStyle name="Moneda 2" xfId="37"/>
    <cellStyle name="Monétaire [0]_laroux" xfId="38"/>
    <cellStyle name="Monétaire_laroux" xfId="39"/>
    <cellStyle name="Normal - Style1" xfId="40"/>
    <cellStyle name="Percent [2]" xfId="41"/>
    <cellStyle name="Procent" xfId="2" builtinId="5"/>
    <cellStyle name="PropGenCurrencyFormat" xfId="42"/>
    <cellStyle name="Prozent 2" xfId="43"/>
    <cellStyle name="RevList" xfId="44"/>
    <cellStyle name="Standaard" xfId="0" builtinId="0"/>
    <cellStyle name="Standaard 2" xfId="3"/>
    <cellStyle name="Standard 2" xfId="4"/>
    <cellStyle name="Standard 2 2" xfId="45"/>
    <cellStyle name="Standard 2 2 2" xfId="46"/>
    <cellStyle name="Standard 2 3" xfId="47"/>
    <cellStyle name="Standard 3" xfId="48"/>
    <cellStyle name="Standard 3 2" xfId="49"/>
    <cellStyle name="Standard 4" xfId="50"/>
    <cellStyle name="Standard 5" xfId="51"/>
    <cellStyle name="Standard 5 2" xfId="52"/>
    <cellStyle name="Standard 5 2 2" xfId="53"/>
    <cellStyle name="Standard 5 3" xfId="54"/>
    <cellStyle name="Standard 6" xfId="55"/>
    <cellStyle name="Standard 6 2" xfId="56"/>
    <cellStyle name="Standard 7" xfId="57"/>
    <cellStyle name="Standard 8" xfId="58"/>
    <cellStyle name="Standard 8 2" xfId="59"/>
    <cellStyle name="Style 1" xfId="60"/>
    <cellStyle name="Subtotal" xfId="61"/>
    <cellStyle name="Valuta" xfId="68" builtinId="4"/>
    <cellStyle name="Währung 2" xfId="62"/>
    <cellStyle name="wrap" xfId="63"/>
    <cellStyle name="콤마 [0]_Pricing" xfId="64"/>
    <cellStyle name="桁区切り [0.00]_FDX LCHS Taiwan" xfId="65"/>
    <cellStyle name="桁区切り_S&amp;M 131101a_r2" xfId="66"/>
    <cellStyle name="標準_Book1" xfId="67"/>
  </cellStyles>
  <dxfs count="12">
    <dxf>
      <font>
        <color rgb="FFFF0000"/>
      </font>
      <fill>
        <patternFill>
          <bgColor theme="3" tint="0.79998168889431442"/>
        </patternFill>
      </fill>
    </dxf>
    <dxf>
      <font>
        <color rgb="FF9C0006"/>
      </font>
      <fill>
        <patternFill>
          <bgColor rgb="FFFFC7CE"/>
        </patternFill>
      </fill>
    </dxf>
    <dxf>
      <font>
        <color rgb="FFFF0000"/>
      </font>
      <fill>
        <patternFill>
          <bgColor theme="3" tint="0.59996337778862885"/>
        </patternFill>
      </fill>
    </dxf>
    <dxf>
      <font>
        <color rgb="FFFF0000"/>
      </font>
      <fill>
        <patternFill>
          <bgColor theme="3" tint="0.79998168889431442"/>
        </patternFill>
      </fill>
    </dxf>
    <dxf>
      <font>
        <color rgb="FF9C0006"/>
      </font>
      <fill>
        <patternFill>
          <bgColor rgb="FFFFC7CE"/>
        </patternFill>
      </fill>
    </dxf>
    <dxf>
      <font>
        <color rgb="FFFF0000"/>
      </font>
      <fill>
        <patternFill>
          <bgColor theme="3" tint="0.59996337778862885"/>
        </patternFill>
      </fill>
    </dxf>
    <dxf>
      <font>
        <color rgb="FFFF0000"/>
      </font>
      <fill>
        <patternFill>
          <bgColor theme="3" tint="0.79998168889431442"/>
        </patternFill>
      </fill>
    </dxf>
    <dxf>
      <font>
        <color rgb="FF9C0006"/>
      </font>
      <fill>
        <patternFill>
          <bgColor rgb="FFFFC7CE"/>
        </patternFill>
      </fill>
    </dxf>
    <dxf>
      <font>
        <color rgb="FFFF0000"/>
      </font>
      <fill>
        <patternFill>
          <bgColor theme="3" tint="0.59996337778862885"/>
        </patternFill>
      </fill>
    </dxf>
    <dxf>
      <font>
        <color rgb="FFFF0000"/>
      </font>
      <fill>
        <patternFill>
          <bgColor theme="3" tint="0.79998168889431442"/>
        </patternFill>
      </fill>
    </dxf>
    <dxf>
      <font>
        <color rgb="FF9C0006"/>
      </font>
      <fill>
        <patternFill>
          <bgColor rgb="FFFFC7CE"/>
        </patternFill>
      </fill>
    </dxf>
    <dxf>
      <font>
        <color rgb="FFFF0000"/>
      </font>
      <fill>
        <patternFill>
          <bgColor theme="3" tint="0.59996337778862885"/>
        </patternFill>
      </fill>
    </dxf>
  </dxfs>
  <tableStyles count="0" defaultTableStyle="TableStyleMedium2" defaultPivotStyle="PivotStyleLight16"/>
  <colors>
    <mruColors>
      <color rgb="FFA7DF4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624417</xdr:colOff>
      <xdr:row>19</xdr:row>
      <xdr:rowOff>126999</xdr:rowOff>
    </xdr:from>
    <xdr:to>
      <xdr:col>6</xdr:col>
      <xdr:colOff>222250</xdr:colOff>
      <xdr:row>65</xdr:row>
      <xdr:rowOff>19049</xdr:rowOff>
    </xdr:to>
    <xdr:sp macro="" textlink="">
      <xdr:nvSpPr>
        <xdr:cNvPr id="2" name="Legende mit Pfeil nach rechts 1"/>
        <xdr:cNvSpPr/>
      </xdr:nvSpPr>
      <xdr:spPr>
        <a:xfrm>
          <a:off x="5844117" y="4308474"/>
          <a:ext cx="1883833" cy="7369175"/>
        </a:xfrm>
        <a:prstGeom prst="rightArrowCallout">
          <a:avLst>
            <a:gd name="adj1" fmla="val 23485"/>
            <a:gd name="adj2" fmla="val 25000"/>
            <a:gd name="adj3" fmla="val 25000"/>
            <a:gd name="adj4" fmla="val 36189"/>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201702</xdr:colOff>
      <xdr:row>12</xdr:row>
      <xdr:rowOff>122463</xdr:rowOff>
    </xdr:from>
    <xdr:to>
      <xdr:col>4</xdr:col>
      <xdr:colOff>89642</xdr:colOff>
      <xdr:row>18</xdr:row>
      <xdr:rowOff>13608</xdr:rowOff>
    </xdr:to>
    <xdr:sp macro="" textlink="">
      <xdr:nvSpPr>
        <xdr:cNvPr id="3" name="Rechteck 2"/>
        <xdr:cNvSpPr/>
      </xdr:nvSpPr>
      <xdr:spPr>
        <a:xfrm>
          <a:off x="2830602" y="3027588"/>
          <a:ext cx="3240740" cy="97699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u="sng">
              <a:solidFill>
                <a:sysClr val="windowText" lastClr="000000"/>
              </a:solidFill>
            </a:rPr>
            <a:t>Common parameters</a:t>
          </a:r>
        </a:p>
        <a:p>
          <a:pPr algn="l"/>
          <a:r>
            <a:rPr lang="de-DE" sz="1100">
              <a:solidFill>
                <a:sysClr val="windowText" lastClr="000000"/>
              </a:solidFill>
            </a:rPr>
            <a:t>Single inputs to distribute certain values to multiple places in the</a:t>
          </a:r>
          <a:r>
            <a:rPr lang="de-DE" sz="1100" baseline="0">
              <a:solidFill>
                <a:sysClr val="windowText" lastClr="000000"/>
              </a:solidFill>
            </a:rPr>
            <a:t> model for ease of updating and consistency (e.g. monthly </a:t>
          </a:r>
          <a:r>
            <a:rPr lang="de-DE" sz="1100">
              <a:solidFill>
                <a:sysClr val="windowText" lastClr="000000"/>
              </a:solidFill>
            </a:rPr>
            <a:t>WACC, product names, lifetime , regulated voice charges etc.</a:t>
          </a:r>
        </a:p>
      </xdr:txBody>
    </xdr:sp>
    <xdr:clientData/>
  </xdr:twoCellAnchor>
  <xdr:twoCellAnchor>
    <xdr:from>
      <xdr:col>6</xdr:col>
      <xdr:colOff>299295</xdr:colOff>
      <xdr:row>39</xdr:row>
      <xdr:rowOff>160409</xdr:rowOff>
    </xdr:from>
    <xdr:to>
      <xdr:col>10</xdr:col>
      <xdr:colOff>447212</xdr:colOff>
      <xdr:row>44</xdr:row>
      <xdr:rowOff>154244</xdr:rowOff>
    </xdr:to>
    <xdr:sp macro="" textlink="">
      <xdr:nvSpPr>
        <xdr:cNvPr id="4" name="Rechteck 3"/>
        <xdr:cNvSpPr/>
      </xdr:nvSpPr>
      <xdr:spPr>
        <a:xfrm>
          <a:off x="7804995" y="7608959"/>
          <a:ext cx="3195917" cy="803460"/>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0" u="sng" baseline="0">
              <a:solidFill>
                <a:sysClr val="windowText" lastClr="000000"/>
              </a:solidFill>
            </a:rPr>
            <a:t>Margin</a:t>
          </a:r>
        </a:p>
        <a:p>
          <a:pPr algn="l"/>
          <a:r>
            <a:rPr lang="de-DE" sz="1100">
              <a:solidFill>
                <a:sysClr val="windowText" lastClr="000000"/>
              </a:solidFill>
            </a:rPr>
            <a:t>View results for tested  combinations of retail and wholesale  products: </a:t>
          </a:r>
        </a:p>
        <a:p>
          <a:pPr algn="l"/>
          <a:r>
            <a:rPr lang="de-DE" sz="1100">
              <a:solidFill>
                <a:sysClr val="windowText" lastClr="000000"/>
              </a:solidFill>
            </a:rPr>
            <a:t>at portfolio level and at key p</a:t>
          </a:r>
          <a:r>
            <a:rPr lang="de-DE" sz="1100" baseline="0">
              <a:solidFill>
                <a:sysClr val="windowText" lastClr="000000"/>
              </a:solidFill>
            </a:rPr>
            <a:t>roduct level</a:t>
          </a:r>
          <a:endParaRPr lang="de-DE" sz="1100">
            <a:solidFill>
              <a:sysClr val="windowText" lastClr="000000"/>
            </a:solidFill>
          </a:endParaRPr>
        </a:p>
        <a:p>
          <a:pPr algn="l"/>
          <a:endParaRPr lang="de-DE" sz="1100">
            <a:solidFill>
              <a:sysClr val="windowText" lastClr="000000"/>
            </a:solidFill>
          </a:endParaRPr>
        </a:p>
      </xdr:txBody>
    </xdr:sp>
    <xdr:clientData/>
  </xdr:twoCellAnchor>
  <xdr:twoCellAnchor>
    <xdr:from>
      <xdr:col>2</xdr:col>
      <xdr:colOff>1822072</xdr:colOff>
      <xdr:row>18</xdr:row>
      <xdr:rowOff>13608</xdr:rowOff>
    </xdr:from>
    <xdr:to>
      <xdr:col>2</xdr:col>
      <xdr:colOff>1832061</xdr:colOff>
      <xdr:row>52</xdr:row>
      <xdr:rowOff>88899</xdr:rowOff>
    </xdr:to>
    <xdr:cxnSp macro="">
      <xdr:nvCxnSpPr>
        <xdr:cNvPr id="5" name="Gerade Verbindung mit Pfeil 4"/>
        <xdr:cNvCxnSpPr>
          <a:stCxn id="3" idx="2"/>
          <a:endCxn id="8" idx="0"/>
        </xdr:cNvCxnSpPr>
      </xdr:nvCxnSpPr>
      <xdr:spPr>
        <a:xfrm>
          <a:off x="4450972" y="4004583"/>
          <a:ext cx="9989" cy="563789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673271</xdr:colOff>
      <xdr:row>36</xdr:row>
      <xdr:rowOff>107885</xdr:rowOff>
    </xdr:from>
    <xdr:to>
      <xdr:col>3</xdr:col>
      <xdr:colOff>424712</xdr:colOff>
      <xdr:row>43</xdr:row>
      <xdr:rowOff>89646</xdr:rowOff>
    </xdr:to>
    <xdr:sp macro="" textlink="">
      <xdr:nvSpPr>
        <xdr:cNvPr id="6" name="Rechteck 5"/>
        <xdr:cNvSpPr/>
      </xdr:nvSpPr>
      <xdr:spPr>
        <a:xfrm>
          <a:off x="3295447" y="6965885"/>
          <a:ext cx="2340000" cy="1079937"/>
        </a:xfrm>
        <a:prstGeom prst="rect">
          <a:avLst/>
        </a:prstGeom>
        <a:solidFill>
          <a:schemeClr val="tx2">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0" u="sng">
              <a:solidFill>
                <a:sysClr val="windowText" lastClr="000000"/>
              </a:solidFill>
            </a:rPr>
            <a:t>Own network costs </a:t>
          </a:r>
        </a:p>
        <a:p>
          <a:pPr algn="l"/>
          <a:r>
            <a:rPr lang="de-DE" sz="1100" b="0" u="none" baseline="0">
              <a:solidFill>
                <a:sysClr val="windowText" lastClr="000000"/>
              </a:solidFill>
            </a:rPr>
            <a:t>Inputs and calculation costs core network (core, voice network equipment, video content authorisation server,IP transit, CPE)</a:t>
          </a:r>
        </a:p>
        <a:p>
          <a:pPr algn="l"/>
          <a:endParaRPr lang="de-DE" sz="1100" b="0" u="none" baseline="0">
            <a:solidFill>
              <a:sysClr val="windowText" lastClr="000000"/>
            </a:solidFill>
          </a:endParaRPr>
        </a:p>
        <a:p>
          <a:pPr algn="l"/>
          <a:endParaRPr lang="de-DE" sz="1100" b="0" u="none" baseline="0">
            <a:solidFill>
              <a:sysClr val="windowText" lastClr="000000"/>
            </a:solidFill>
          </a:endParaRPr>
        </a:p>
      </xdr:txBody>
    </xdr:sp>
    <xdr:clientData/>
  </xdr:twoCellAnchor>
  <xdr:twoCellAnchor>
    <xdr:from>
      <xdr:col>2</xdr:col>
      <xdr:colOff>635171</xdr:colOff>
      <xdr:row>45</xdr:row>
      <xdr:rowOff>52907</xdr:rowOff>
    </xdr:from>
    <xdr:to>
      <xdr:col>3</xdr:col>
      <xdr:colOff>386612</xdr:colOff>
      <xdr:row>49</xdr:row>
      <xdr:rowOff>151781</xdr:rowOff>
    </xdr:to>
    <xdr:sp macro="" textlink="">
      <xdr:nvSpPr>
        <xdr:cNvPr id="7" name="Rechteck 6"/>
        <xdr:cNvSpPr/>
      </xdr:nvSpPr>
      <xdr:spPr>
        <a:xfrm>
          <a:off x="3264071" y="8473007"/>
          <a:ext cx="2342241" cy="746574"/>
        </a:xfrm>
        <a:prstGeom prst="rect">
          <a:avLst/>
        </a:prstGeom>
        <a:solidFill>
          <a:schemeClr val="tx2">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0" u="sng">
              <a:solidFill>
                <a:sysClr val="windowText" lastClr="000000"/>
              </a:solidFill>
            </a:rPr>
            <a:t>Voice traffic costs</a:t>
          </a:r>
        </a:p>
        <a:p>
          <a:pPr algn="l"/>
          <a:r>
            <a:rPr lang="de-DE" sz="1100" b="0" u="none" baseline="0">
              <a:solidFill>
                <a:sysClr val="windowText" lastClr="000000"/>
              </a:solidFill>
            </a:rPr>
            <a:t>Inputs and calculation (termination in other networks and voice production in own network)</a:t>
          </a:r>
        </a:p>
      </xdr:txBody>
    </xdr:sp>
    <xdr:clientData/>
  </xdr:twoCellAnchor>
  <xdr:twoCellAnchor>
    <xdr:from>
      <xdr:col>2</xdr:col>
      <xdr:colOff>663746</xdr:colOff>
      <xdr:row>52</xdr:row>
      <xdr:rowOff>88899</xdr:rowOff>
    </xdr:from>
    <xdr:to>
      <xdr:col>3</xdr:col>
      <xdr:colOff>409575</xdr:colOff>
      <xdr:row>64</xdr:row>
      <xdr:rowOff>161924</xdr:rowOff>
    </xdr:to>
    <xdr:sp macro="" textlink="">
      <xdr:nvSpPr>
        <xdr:cNvPr id="8" name="Rechteck 7"/>
        <xdr:cNvSpPr/>
      </xdr:nvSpPr>
      <xdr:spPr>
        <a:xfrm>
          <a:off x="3292646" y="9642474"/>
          <a:ext cx="2336629" cy="2016125"/>
        </a:xfrm>
        <a:prstGeom prst="rect">
          <a:avLst/>
        </a:prstGeom>
        <a:solidFill>
          <a:schemeClr val="tx2">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0" u="sng">
              <a:solidFill>
                <a:sysClr val="windowText" lastClr="000000"/>
              </a:solidFill>
            </a:rPr>
            <a:t>Retail and other costs</a:t>
          </a:r>
        </a:p>
        <a:p>
          <a:pPr algn="l"/>
          <a:r>
            <a:rPr lang="de-DE" sz="1100" b="0" u="none" baseline="0">
              <a:solidFill>
                <a:sysClr val="windowText" lastClr="000000"/>
              </a:solidFill>
            </a:rPr>
            <a:t>Inputs and calculation. Distinguished retail costs are customer acquisition , customer care, marketign and advertising, sales personnel, bad debt and product development.</a:t>
          </a:r>
        </a:p>
        <a:p>
          <a:pPr algn="l"/>
          <a:endParaRPr lang="de-DE" sz="1100" b="0" i="0" u="none" strike="noStrike" baseline="0">
            <a:solidFill>
              <a:sysClr val="windowText" lastClr="000000"/>
            </a:solidFill>
            <a:effectLst/>
            <a:latin typeface="+mn-lt"/>
            <a:ea typeface="+mn-ea"/>
            <a:cs typeface="+mn-cs"/>
          </a:endParaRPr>
        </a:p>
        <a:p>
          <a:pPr algn="l"/>
          <a:r>
            <a:rPr lang="de-DE" sz="1100" b="0" u="none" baseline="0">
              <a:solidFill>
                <a:sysClr val="windowText" lastClr="000000"/>
              </a:solidFill>
            </a:rPr>
            <a:t>Under other costs are system costs for access to TV content and integrating OLO systems with the cable operator.</a:t>
          </a:r>
        </a:p>
      </xdr:txBody>
    </xdr:sp>
    <xdr:clientData/>
  </xdr:twoCellAnchor>
  <xdr:twoCellAnchor>
    <xdr:from>
      <xdr:col>2</xdr:col>
      <xdr:colOff>663746</xdr:colOff>
      <xdr:row>28</xdr:row>
      <xdr:rowOff>1</xdr:rowOff>
    </xdr:from>
    <xdr:to>
      <xdr:col>3</xdr:col>
      <xdr:colOff>415187</xdr:colOff>
      <xdr:row>34</xdr:row>
      <xdr:rowOff>66675</xdr:rowOff>
    </xdr:to>
    <xdr:sp macro="" textlink="">
      <xdr:nvSpPr>
        <xdr:cNvPr id="9" name="Rechteck 8"/>
        <xdr:cNvSpPr/>
      </xdr:nvSpPr>
      <xdr:spPr>
        <a:xfrm>
          <a:off x="3292646" y="5667376"/>
          <a:ext cx="2342241" cy="1038224"/>
        </a:xfrm>
        <a:prstGeom prst="rect">
          <a:avLst/>
        </a:prstGeom>
        <a:solidFill>
          <a:schemeClr val="tx2">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u="sng">
              <a:solidFill>
                <a:sysClr val="windowText" lastClr="000000"/>
              </a:solidFill>
            </a:rPr>
            <a:t>Wholesale costs Cable resale</a:t>
          </a:r>
        </a:p>
        <a:p>
          <a:pPr algn="l"/>
          <a:r>
            <a:rPr lang="de-DE" sz="1100" u="none">
              <a:solidFill>
                <a:sysClr val="windowText" lastClr="000000"/>
              </a:solidFill>
            </a:rPr>
            <a:t>Inputs and calculation of wholesale  cable components (subscriber charges, </a:t>
          </a:r>
          <a:r>
            <a:rPr lang="de-DE" sz="1100" u="none" baseline="0">
              <a:solidFill>
                <a:sysClr val="windowText" lastClr="000000"/>
              </a:solidFill>
            </a:rPr>
            <a:t>interconnection etc.)</a:t>
          </a:r>
        </a:p>
        <a:p>
          <a:pPr algn="l"/>
          <a:endParaRPr lang="de-DE" sz="1100" u="none">
            <a:solidFill>
              <a:sysClr val="windowText" lastClr="000000"/>
            </a:solidFill>
          </a:endParaRPr>
        </a:p>
      </xdr:txBody>
    </xdr:sp>
    <xdr:clientData/>
  </xdr:twoCellAnchor>
  <xdr:twoCellAnchor>
    <xdr:from>
      <xdr:col>2</xdr:col>
      <xdr:colOff>663746</xdr:colOff>
      <xdr:row>19</xdr:row>
      <xdr:rowOff>136071</xdr:rowOff>
    </xdr:from>
    <xdr:to>
      <xdr:col>3</xdr:col>
      <xdr:colOff>415187</xdr:colOff>
      <xdr:row>25</xdr:row>
      <xdr:rowOff>127000</xdr:rowOff>
    </xdr:to>
    <xdr:sp macro="" textlink="">
      <xdr:nvSpPr>
        <xdr:cNvPr id="10" name="Rechteck 9"/>
        <xdr:cNvSpPr/>
      </xdr:nvSpPr>
      <xdr:spPr>
        <a:xfrm>
          <a:off x="3292646" y="4317546"/>
          <a:ext cx="2342241" cy="991054"/>
        </a:xfrm>
        <a:prstGeom prst="rect">
          <a:avLst/>
        </a:prstGeom>
        <a:solidFill>
          <a:schemeClr val="tx2">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u="sng">
              <a:solidFill>
                <a:sysClr val="windowText" lastClr="000000"/>
              </a:solidFill>
            </a:rPr>
            <a:t>Revenue</a:t>
          </a:r>
        </a:p>
        <a:p>
          <a:pPr algn="l"/>
          <a:r>
            <a:rPr lang="de-DE" sz="1100" u="none">
              <a:solidFill>
                <a:sysClr val="windowText" lastClr="000000"/>
              </a:solidFill>
            </a:rPr>
            <a:t>Inputs and calculation of retail revenue components of the bundle (monthly</a:t>
          </a:r>
          <a:r>
            <a:rPr lang="de-DE" sz="1100" u="none" baseline="0">
              <a:solidFill>
                <a:sysClr val="windowText" lastClr="000000"/>
              </a:solidFill>
            </a:rPr>
            <a:t> and one time charges, outbound voice, inbound voice)</a:t>
          </a:r>
        </a:p>
        <a:p>
          <a:pPr algn="l"/>
          <a:endParaRPr lang="de-DE" sz="1100" u="none">
            <a:solidFill>
              <a:sysClr val="windowText" lastClr="000000"/>
            </a:solidFill>
          </a:endParaRPr>
        </a:p>
      </xdr:txBody>
    </xdr:sp>
    <xdr:clientData/>
  </xdr:twoCellAnchor>
  <xdr:twoCellAnchor editAs="oneCell">
    <xdr:from>
      <xdr:col>0</xdr:col>
      <xdr:colOff>0</xdr:colOff>
      <xdr:row>0</xdr:row>
      <xdr:rowOff>0</xdr:rowOff>
    </xdr:from>
    <xdr:to>
      <xdr:col>1</xdr:col>
      <xdr:colOff>323225</xdr:colOff>
      <xdr:row>0</xdr:row>
      <xdr:rowOff>531937</xdr:rowOff>
    </xdr:to>
    <xdr:pic>
      <xdr:nvPicPr>
        <xdr:cNvPr id="18" name="Grafik 17"/>
        <xdr:cNvPicPr>
          <a:picLocks noChangeAspect="1"/>
        </xdr:cNvPicPr>
      </xdr:nvPicPr>
      <xdr:blipFill>
        <a:blip xmlns:r="http://schemas.openxmlformats.org/officeDocument/2006/relationships" r:embed="rId1"/>
        <a:stretch>
          <a:fillRect/>
        </a:stretch>
      </xdr:blipFill>
      <xdr:spPr>
        <a:xfrm>
          <a:off x="0" y="0"/>
          <a:ext cx="866150" cy="531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138642</xdr:rowOff>
    </xdr:from>
    <xdr:to>
      <xdr:col>0</xdr:col>
      <xdr:colOff>937588</xdr:colOff>
      <xdr:row>0</xdr:row>
      <xdr:rowOff>670579</xdr:rowOff>
    </xdr:to>
    <xdr:pic>
      <xdr:nvPicPr>
        <xdr:cNvPr id="2" name="Grafik 1"/>
        <xdr:cNvPicPr>
          <a:picLocks noChangeAspect="1"/>
        </xdr:cNvPicPr>
      </xdr:nvPicPr>
      <xdr:blipFill>
        <a:blip xmlns:r="http://schemas.openxmlformats.org/officeDocument/2006/relationships" r:embed="rId1"/>
        <a:stretch>
          <a:fillRect/>
        </a:stretch>
      </xdr:blipFill>
      <xdr:spPr>
        <a:xfrm>
          <a:off x="76200" y="138642"/>
          <a:ext cx="861388" cy="531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42333</xdr:colOff>
      <xdr:row>0</xdr:row>
      <xdr:rowOff>42333</xdr:rowOff>
    </xdr:from>
    <xdr:to>
      <xdr:col>2</xdr:col>
      <xdr:colOff>256020</xdr:colOff>
      <xdr:row>0</xdr:row>
      <xdr:rowOff>656165</xdr:rowOff>
    </xdr:to>
    <xdr:pic>
      <xdr:nvPicPr>
        <xdr:cNvPr id="2" name="Grafik 1"/>
        <xdr:cNvPicPr>
          <a:picLocks noChangeAspect="1"/>
        </xdr:cNvPicPr>
      </xdr:nvPicPr>
      <xdr:blipFill>
        <a:blip xmlns:r="http://schemas.openxmlformats.org/officeDocument/2006/relationships" r:embed="rId1"/>
        <a:stretch>
          <a:fillRect/>
        </a:stretch>
      </xdr:blipFill>
      <xdr:spPr>
        <a:xfrm>
          <a:off x="42333" y="42333"/>
          <a:ext cx="1004262" cy="613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112715</xdr:colOff>
      <xdr:row>0</xdr:row>
      <xdr:rowOff>109802</xdr:rowOff>
    </xdr:from>
    <xdr:to>
      <xdr:col>0</xdr:col>
      <xdr:colOff>1030941</xdr:colOff>
      <xdr:row>0</xdr:row>
      <xdr:rowOff>575733</xdr:rowOff>
    </xdr:to>
    <xdr:pic>
      <xdr:nvPicPr>
        <xdr:cNvPr id="2" name="Grafik 1"/>
        <xdr:cNvPicPr>
          <a:picLocks noChangeAspect="1"/>
        </xdr:cNvPicPr>
      </xdr:nvPicPr>
      <xdr:blipFill>
        <a:blip xmlns:r="http://schemas.openxmlformats.org/officeDocument/2006/relationships" r:embed="rId1"/>
        <a:stretch>
          <a:fillRect/>
        </a:stretch>
      </xdr:blipFill>
      <xdr:spPr>
        <a:xfrm>
          <a:off x="112715" y="109802"/>
          <a:ext cx="918226" cy="4659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42334</xdr:colOff>
      <xdr:row>0</xdr:row>
      <xdr:rowOff>42333</xdr:rowOff>
    </xdr:from>
    <xdr:to>
      <xdr:col>0</xdr:col>
      <xdr:colOff>1061911</xdr:colOff>
      <xdr:row>0</xdr:row>
      <xdr:rowOff>558800</xdr:rowOff>
    </xdr:to>
    <xdr:pic>
      <xdr:nvPicPr>
        <xdr:cNvPr id="2" name="Grafik 1"/>
        <xdr:cNvPicPr>
          <a:picLocks noChangeAspect="1"/>
        </xdr:cNvPicPr>
      </xdr:nvPicPr>
      <xdr:blipFill>
        <a:blip xmlns:r="http://schemas.openxmlformats.org/officeDocument/2006/relationships" r:embed="rId1"/>
        <a:stretch>
          <a:fillRect/>
        </a:stretch>
      </xdr:blipFill>
      <xdr:spPr>
        <a:xfrm>
          <a:off x="42334" y="42333"/>
          <a:ext cx="1019577" cy="5164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244929</xdr:colOff>
      <xdr:row>0</xdr:row>
      <xdr:rowOff>122465</xdr:rowOff>
    </xdr:from>
    <xdr:to>
      <xdr:col>0</xdr:col>
      <xdr:colOff>1347060</xdr:colOff>
      <xdr:row>1</xdr:row>
      <xdr:rowOff>0</xdr:rowOff>
    </xdr:to>
    <xdr:pic>
      <xdr:nvPicPr>
        <xdr:cNvPr id="2" name="Grafik 1"/>
        <xdr:cNvPicPr>
          <a:picLocks noChangeAspect="1"/>
        </xdr:cNvPicPr>
      </xdr:nvPicPr>
      <xdr:blipFill>
        <a:blip xmlns:r="http://schemas.openxmlformats.org/officeDocument/2006/relationships" r:embed="rId1"/>
        <a:stretch>
          <a:fillRect/>
        </a:stretch>
      </xdr:blipFill>
      <xdr:spPr>
        <a:xfrm>
          <a:off x="244929" y="122465"/>
          <a:ext cx="1103832" cy="627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89024</xdr:colOff>
      <xdr:row>0</xdr:row>
      <xdr:rowOff>99607</xdr:rowOff>
    </xdr:from>
    <xdr:to>
      <xdr:col>0</xdr:col>
      <xdr:colOff>973792</xdr:colOff>
      <xdr:row>0</xdr:row>
      <xdr:rowOff>630891</xdr:rowOff>
    </xdr:to>
    <xdr:pic>
      <xdr:nvPicPr>
        <xdr:cNvPr id="3" name="Grafik 2"/>
        <xdr:cNvPicPr>
          <a:picLocks noChangeAspect="1"/>
        </xdr:cNvPicPr>
      </xdr:nvPicPr>
      <xdr:blipFill>
        <a:blip xmlns:r="http://schemas.openxmlformats.org/officeDocument/2006/relationships" r:embed="rId1"/>
        <a:stretch>
          <a:fillRect/>
        </a:stretch>
      </xdr:blipFill>
      <xdr:spPr>
        <a:xfrm>
          <a:off x="89024" y="99607"/>
          <a:ext cx="884768" cy="5312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201706</xdr:colOff>
      <xdr:row>0</xdr:row>
      <xdr:rowOff>67236</xdr:rowOff>
    </xdr:from>
    <xdr:to>
      <xdr:col>0</xdr:col>
      <xdr:colOff>1086474</xdr:colOff>
      <xdr:row>1</xdr:row>
      <xdr:rowOff>60638</xdr:rowOff>
    </xdr:to>
    <xdr:pic>
      <xdr:nvPicPr>
        <xdr:cNvPr id="2" name="Grafik 1"/>
        <xdr:cNvPicPr>
          <a:picLocks noChangeAspect="1"/>
        </xdr:cNvPicPr>
      </xdr:nvPicPr>
      <xdr:blipFill>
        <a:blip xmlns:r="http://schemas.openxmlformats.org/officeDocument/2006/relationships" r:embed="rId1"/>
        <a:stretch>
          <a:fillRect/>
        </a:stretch>
      </xdr:blipFill>
      <xdr:spPr>
        <a:xfrm>
          <a:off x="201706" y="67236"/>
          <a:ext cx="884768" cy="53128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
  <sheetViews>
    <sheetView showGridLines="0" zoomScale="90" zoomScaleNormal="90" workbookViewId="0">
      <selection activeCell="B13" sqref="B13"/>
    </sheetView>
  </sheetViews>
  <sheetFormatPr defaultColWidth="11.44140625" defaultRowHeight="13.2"/>
  <cols>
    <col min="1" max="1" width="8.109375" style="146" customWidth="1"/>
    <col min="2" max="2" width="31.33203125" style="146" customWidth="1"/>
    <col min="3" max="3" width="38.88671875" style="146" customWidth="1"/>
    <col min="4" max="10" width="11.44140625" style="146"/>
    <col min="11" max="11" width="15.109375" style="146" bestFit="1" customWidth="1"/>
    <col min="12" max="14" width="11.44140625" style="146"/>
    <col min="15" max="15" width="38" style="146" customWidth="1"/>
    <col min="16" max="16384" width="11.44140625" style="146"/>
  </cols>
  <sheetData>
    <row r="1" spans="2:15" ht="63.75" customHeight="1">
      <c r="C1" s="464" t="s">
        <v>420</v>
      </c>
      <c r="D1" s="465"/>
      <c r="E1" s="465"/>
      <c r="F1" s="465"/>
      <c r="G1" s="465"/>
      <c r="H1" s="465"/>
      <c r="I1" s="466"/>
      <c r="J1" s="389"/>
      <c r="K1" s="389"/>
    </row>
    <row r="2" spans="2:15" ht="14.25" customHeight="1">
      <c r="B2" s="347" t="s">
        <v>91</v>
      </c>
      <c r="C2" s="147"/>
      <c r="D2" s="147"/>
      <c r="E2" s="147"/>
      <c r="F2" s="147"/>
      <c r="G2" s="147"/>
      <c r="H2" s="147"/>
      <c r="I2" s="147"/>
      <c r="J2" s="147"/>
      <c r="K2" s="147"/>
      <c r="L2" s="147"/>
      <c r="M2" s="148"/>
      <c r="O2" s="386"/>
    </row>
    <row r="3" spans="2:15" ht="16.5" customHeight="1">
      <c r="B3" s="149" t="s">
        <v>183</v>
      </c>
      <c r="C3" s="150"/>
      <c r="D3" s="150"/>
      <c r="E3" s="150"/>
      <c r="F3" s="150"/>
      <c r="G3" s="150"/>
      <c r="H3" s="150"/>
      <c r="I3" s="150"/>
      <c r="J3" s="150"/>
      <c r="K3" s="150"/>
      <c r="L3" s="150"/>
      <c r="M3" s="151"/>
      <c r="O3" s="387"/>
    </row>
    <row r="4" spans="2:15" ht="13.8">
      <c r="B4" s="149" t="s">
        <v>434</v>
      </c>
      <c r="C4" s="150"/>
      <c r="D4" s="150"/>
      <c r="E4" s="150"/>
      <c r="F4" s="150"/>
      <c r="G4" s="150"/>
      <c r="H4" s="150"/>
      <c r="I4" s="150"/>
      <c r="J4" s="150"/>
      <c r="K4" s="150"/>
      <c r="L4" s="150"/>
      <c r="M4" s="151"/>
      <c r="O4" s="387"/>
    </row>
    <row r="5" spans="2:15" ht="13.8">
      <c r="B5" s="149" t="s">
        <v>101</v>
      </c>
      <c r="C5" s="150"/>
      <c r="D5" s="150"/>
      <c r="E5" s="150"/>
      <c r="F5" s="150"/>
      <c r="G5" s="150"/>
      <c r="H5" s="150"/>
      <c r="I5" s="150"/>
      <c r="J5" s="150"/>
      <c r="K5" s="150"/>
      <c r="L5" s="150"/>
      <c r="M5" s="151"/>
      <c r="O5" s="387"/>
    </row>
    <row r="6" spans="2:15" ht="13.8">
      <c r="B6" s="149"/>
      <c r="C6" s="150"/>
      <c r="D6" s="150"/>
      <c r="E6" s="150"/>
      <c r="F6" s="150"/>
      <c r="G6" s="150"/>
      <c r="H6" s="150"/>
      <c r="I6" s="150"/>
      <c r="J6" s="150"/>
      <c r="K6" s="150"/>
      <c r="L6" s="150"/>
      <c r="M6" s="151"/>
      <c r="O6" s="387"/>
    </row>
    <row r="7" spans="2:15" ht="13.8">
      <c r="B7" s="149" t="s">
        <v>92</v>
      </c>
      <c r="C7" s="150"/>
      <c r="D7" s="150"/>
      <c r="E7" s="150"/>
      <c r="F7" s="150"/>
      <c r="G7" s="150"/>
      <c r="H7" s="150"/>
      <c r="I7" s="150"/>
      <c r="J7" s="150"/>
      <c r="K7" s="150"/>
      <c r="L7" s="150"/>
      <c r="M7" s="151"/>
      <c r="O7" s="388"/>
    </row>
    <row r="8" spans="2:15" ht="13.8">
      <c r="B8" s="149" t="s">
        <v>93</v>
      </c>
      <c r="C8" s="150"/>
      <c r="D8" s="150"/>
      <c r="E8" s="150"/>
      <c r="F8" s="150"/>
      <c r="G8" s="150"/>
      <c r="H8" s="150"/>
      <c r="I8" s="150"/>
      <c r="J8" s="150"/>
      <c r="K8" s="150"/>
      <c r="L8" s="150"/>
      <c r="M8" s="151"/>
    </row>
    <row r="9" spans="2:15" ht="13.8">
      <c r="B9" s="149" t="s">
        <v>94</v>
      </c>
      <c r="C9" s="150"/>
      <c r="D9" s="150"/>
      <c r="E9" s="150"/>
      <c r="F9" s="150"/>
      <c r="G9" s="150"/>
      <c r="H9" s="150"/>
      <c r="I9" s="150"/>
      <c r="J9" s="150"/>
      <c r="K9" s="150"/>
      <c r="L9" s="150"/>
      <c r="M9" s="151"/>
    </row>
    <row r="10" spans="2:15" ht="13.8">
      <c r="B10" s="462" t="s">
        <v>95</v>
      </c>
      <c r="C10" s="463"/>
      <c r="D10" s="152"/>
      <c r="E10" s="152"/>
      <c r="F10" s="152"/>
      <c r="G10" s="152"/>
      <c r="H10" s="152"/>
      <c r="I10" s="152"/>
      <c r="J10" s="152"/>
      <c r="K10" s="152"/>
      <c r="L10" s="152"/>
      <c r="M10" s="153"/>
    </row>
    <row r="13" spans="2:15">
      <c r="G13" s="154"/>
    </row>
    <row r="15" spans="2:15" ht="14.4">
      <c r="H15" s="93" t="s">
        <v>96</v>
      </c>
      <c r="I15"/>
    </row>
    <row r="16" spans="2:15" ht="14.4">
      <c r="H16" s="134">
        <v>2314</v>
      </c>
      <c r="I16" t="s">
        <v>97</v>
      </c>
    </row>
    <row r="17" spans="2:9" ht="14.4">
      <c r="H17" s="155">
        <v>2134</v>
      </c>
      <c r="I17" t="s">
        <v>98</v>
      </c>
    </row>
    <row r="18" spans="2:9" ht="14.4">
      <c r="H18" s="156">
        <v>2134</v>
      </c>
      <c r="I18" t="s">
        <v>99</v>
      </c>
    </row>
    <row r="19" spans="2:9" ht="14.4">
      <c r="H19" s="157">
        <v>2134</v>
      </c>
      <c r="I19" s="158" t="s">
        <v>100</v>
      </c>
    </row>
    <row r="22" spans="2:9" ht="13.8">
      <c r="B22" s="159"/>
    </row>
    <row r="25" spans="2:9">
      <c r="B25" s="160"/>
      <c r="C25" s="160"/>
    </row>
    <row r="26" spans="2:9">
      <c r="B26" s="161"/>
      <c r="C26" s="162"/>
    </row>
  </sheetData>
  <mergeCells count="1">
    <mergeCell ref="C1:I1"/>
  </mergeCells>
  <pageMargins left="0.70866141732283472" right="0.70866141732283472" top="0.78740157480314965" bottom="0.78740157480314965" header="0.31496062992125984" footer="0.31496062992125984"/>
  <pageSetup paperSize="9" scale="4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
  <sheetViews>
    <sheetView showGridLines="0" zoomScale="80" zoomScaleNormal="80" workbookViewId="0">
      <selection activeCell="C1" sqref="C1"/>
    </sheetView>
  </sheetViews>
  <sheetFormatPr defaultColWidth="11.5546875" defaultRowHeight="14.4"/>
  <cols>
    <col min="1" max="1" width="14.33203125" customWidth="1"/>
    <col min="2" max="2" width="60.5546875" customWidth="1"/>
    <col min="3" max="3" width="19.6640625" customWidth="1"/>
    <col min="4" max="23" width="15.109375" customWidth="1"/>
  </cols>
  <sheetData>
    <row r="1" spans="2:23" ht="60" customHeight="1">
      <c r="C1" s="345"/>
      <c r="E1" s="344"/>
      <c r="F1" s="354"/>
    </row>
    <row r="2" spans="2:23" ht="18">
      <c r="B2" s="1" t="s">
        <v>0</v>
      </c>
      <c r="C2" s="2"/>
      <c r="D2" s="3"/>
    </row>
    <row r="3" spans="2:23" ht="18">
      <c r="B3" s="1"/>
      <c r="C3" s="2"/>
      <c r="D3" s="3"/>
    </row>
    <row r="4" spans="2:23">
      <c r="B4" s="396" t="s">
        <v>1</v>
      </c>
      <c r="C4" s="7" t="s">
        <v>2</v>
      </c>
      <c r="D4" s="411">
        <v>8.1299999999999997E-2</v>
      </c>
    </row>
    <row r="5" spans="2:23">
      <c r="B5" s="396" t="s">
        <v>3</v>
      </c>
      <c r="C5" s="7" t="s">
        <v>2</v>
      </c>
      <c r="D5" s="412">
        <f>(D4^1/12)</f>
        <v>6.7749999999999998E-3</v>
      </c>
      <c r="E5" s="120"/>
      <c r="F5" s="120"/>
      <c r="G5" s="120"/>
    </row>
    <row r="6" spans="2:23" ht="20.100000000000001" customHeight="1">
      <c r="B6" s="397"/>
      <c r="C6" s="413"/>
      <c r="D6" s="413"/>
    </row>
    <row r="7" spans="2:23">
      <c r="B7" s="396" t="s">
        <v>4</v>
      </c>
      <c r="C7" s="7" t="s">
        <v>2</v>
      </c>
      <c r="D7" s="289"/>
    </row>
    <row r="8" spans="2:23">
      <c r="B8" s="398" t="s">
        <v>523</v>
      </c>
      <c r="C8" s="7" t="s">
        <v>2</v>
      </c>
      <c r="D8" s="289">
        <v>0.15</v>
      </c>
    </row>
    <row r="9" spans="2:23">
      <c r="B9" s="398" t="s">
        <v>481</v>
      </c>
      <c r="C9" s="7" t="s">
        <v>5</v>
      </c>
      <c r="D9" s="290"/>
      <c r="E9" s="348"/>
    </row>
    <row r="10" spans="2:23" s="105" customFormat="1">
      <c r="B10" s="408"/>
      <c r="C10" s="409"/>
      <c r="D10" s="410"/>
      <c r="E10" s="348"/>
    </row>
    <row r="12" spans="2:23">
      <c r="B12" s="9" t="s">
        <v>511</v>
      </c>
      <c r="C12" s="9"/>
      <c r="D12" s="10"/>
      <c r="E12" s="11"/>
      <c r="F12" s="11"/>
      <c r="G12" s="11"/>
      <c r="H12" s="11"/>
      <c r="I12" s="11"/>
      <c r="J12" s="11"/>
      <c r="K12" s="11"/>
      <c r="L12" s="11"/>
      <c r="M12" s="11"/>
      <c r="N12" s="11"/>
      <c r="O12" s="11"/>
      <c r="P12" s="11"/>
      <c r="Q12" s="11"/>
      <c r="R12" s="11"/>
      <c r="S12" s="11"/>
      <c r="T12" s="11"/>
      <c r="U12" s="11"/>
      <c r="V12" s="11"/>
      <c r="W12" s="11"/>
    </row>
    <row r="13" spans="2:23" ht="15.6">
      <c r="B13" s="415"/>
      <c r="D13" s="12"/>
    </row>
    <row r="14" spans="2:23">
      <c r="B14" s="3"/>
      <c r="C14" s="13"/>
      <c r="D14" s="14" t="s">
        <v>502</v>
      </c>
      <c r="E14" s="15"/>
      <c r="F14" s="15"/>
      <c r="G14" s="15"/>
      <c r="H14" s="15"/>
      <c r="I14" s="15"/>
      <c r="J14" s="15"/>
      <c r="K14" s="15"/>
      <c r="L14" s="15"/>
      <c r="M14" s="15"/>
      <c r="N14" s="15"/>
      <c r="O14" s="16"/>
      <c r="P14" s="15"/>
      <c r="Q14" s="16"/>
      <c r="R14" s="15"/>
      <c r="S14" s="16"/>
      <c r="T14" s="15"/>
      <c r="U14" s="16"/>
      <c r="V14" s="15"/>
      <c r="W14" s="15"/>
    </row>
    <row r="15" spans="2:23">
      <c r="D15" s="17">
        <v>1</v>
      </c>
      <c r="E15" s="18">
        <v>2</v>
      </c>
      <c r="F15" s="18">
        <v>3</v>
      </c>
      <c r="G15" s="18">
        <v>4</v>
      </c>
      <c r="H15" s="18">
        <v>5</v>
      </c>
      <c r="I15" s="18">
        <v>6</v>
      </c>
      <c r="J15" s="18">
        <v>7</v>
      </c>
      <c r="K15" s="18">
        <v>8</v>
      </c>
      <c r="L15" s="18">
        <v>9</v>
      </c>
      <c r="M15" s="18">
        <v>10</v>
      </c>
      <c r="N15" s="18">
        <v>11</v>
      </c>
      <c r="O15" s="18">
        <v>12</v>
      </c>
      <c r="P15" s="18">
        <v>13</v>
      </c>
      <c r="Q15" s="18">
        <v>14</v>
      </c>
      <c r="R15" s="18">
        <v>15</v>
      </c>
      <c r="S15" s="18">
        <v>16</v>
      </c>
      <c r="T15" s="18">
        <v>17</v>
      </c>
      <c r="U15" s="18">
        <v>18</v>
      </c>
      <c r="V15" s="18">
        <v>19</v>
      </c>
      <c r="W15" s="18">
        <v>20</v>
      </c>
    </row>
    <row r="16" spans="2:23" ht="64.2" customHeight="1">
      <c r="B16" s="456" t="s">
        <v>512</v>
      </c>
      <c r="C16" s="164" t="s">
        <v>11</v>
      </c>
      <c r="D16" s="454" t="s">
        <v>9</v>
      </c>
      <c r="E16" s="454" t="s">
        <v>9</v>
      </c>
      <c r="F16" s="454" t="s">
        <v>9</v>
      </c>
      <c r="G16" s="454" t="s">
        <v>9</v>
      </c>
      <c r="H16" s="454" t="s">
        <v>9</v>
      </c>
      <c r="I16" s="454" t="s">
        <v>9</v>
      </c>
      <c r="J16" s="454" t="s">
        <v>9</v>
      </c>
      <c r="K16" s="454" t="s">
        <v>9</v>
      </c>
      <c r="L16" s="454" t="s">
        <v>9</v>
      </c>
      <c r="M16" s="454" t="s">
        <v>9</v>
      </c>
      <c r="N16" s="454" t="s">
        <v>9</v>
      </c>
      <c r="O16" s="454" t="s">
        <v>9</v>
      </c>
      <c r="P16" s="454" t="s">
        <v>9</v>
      </c>
      <c r="Q16" s="454" t="s">
        <v>9</v>
      </c>
      <c r="R16" s="454" t="s">
        <v>9</v>
      </c>
      <c r="S16" s="454" t="s">
        <v>9</v>
      </c>
      <c r="T16" s="454" t="s">
        <v>9</v>
      </c>
      <c r="U16" s="454" t="s">
        <v>9</v>
      </c>
      <c r="V16" s="454" t="s">
        <v>9</v>
      </c>
      <c r="W16" s="454" t="s">
        <v>9</v>
      </c>
    </row>
    <row r="17" spans="1:24">
      <c r="A17" s="26"/>
      <c r="B17" s="450" t="s">
        <v>449</v>
      </c>
      <c r="C17" s="402" t="s">
        <v>5</v>
      </c>
      <c r="D17" s="19"/>
      <c r="E17" s="19"/>
      <c r="F17" s="19"/>
      <c r="G17" s="19"/>
      <c r="H17" s="19"/>
      <c r="I17" s="19"/>
      <c r="J17" s="19"/>
      <c r="K17" s="19"/>
      <c r="L17" s="19"/>
      <c r="M17" s="19"/>
      <c r="N17" s="19"/>
      <c r="O17" s="19"/>
      <c r="P17" s="19"/>
      <c r="Q17" s="19"/>
      <c r="R17" s="19"/>
      <c r="S17" s="19"/>
      <c r="T17" s="19"/>
      <c r="U17" s="19"/>
      <c r="V17" s="19"/>
      <c r="W17" s="19"/>
    </row>
    <row r="18" spans="1:24">
      <c r="B18" s="450" t="s">
        <v>6</v>
      </c>
      <c r="C18" s="402" t="s">
        <v>2</v>
      </c>
      <c r="D18" s="20">
        <f>IFERROR((D17/(SUM($D$17:$W$17))),0)</f>
        <v>0</v>
      </c>
      <c r="E18" s="20">
        <f t="shared" ref="E18:W18" si="0">IFERROR((E17/(SUM($D$17:$W$17))),0)</f>
        <v>0</v>
      </c>
      <c r="F18" s="20">
        <f t="shared" si="0"/>
        <v>0</v>
      </c>
      <c r="G18" s="20">
        <f t="shared" si="0"/>
        <v>0</v>
      </c>
      <c r="H18" s="20">
        <f t="shared" si="0"/>
        <v>0</v>
      </c>
      <c r="I18" s="20">
        <f t="shared" si="0"/>
        <v>0</v>
      </c>
      <c r="J18" s="20">
        <f t="shared" si="0"/>
        <v>0</v>
      </c>
      <c r="K18" s="20">
        <f t="shared" si="0"/>
        <v>0</v>
      </c>
      <c r="L18" s="20">
        <f t="shared" si="0"/>
        <v>0</v>
      </c>
      <c r="M18" s="20">
        <f t="shared" si="0"/>
        <v>0</v>
      </c>
      <c r="N18" s="20">
        <f t="shared" si="0"/>
        <v>0</v>
      </c>
      <c r="O18" s="20">
        <f t="shared" si="0"/>
        <v>0</v>
      </c>
      <c r="P18" s="20">
        <f t="shared" si="0"/>
        <v>0</v>
      </c>
      <c r="Q18" s="20">
        <f t="shared" si="0"/>
        <v>0</v>
      </c>
      <c r="R18" s="20">
        <f t="shared" si="0"/>
        <v>0</v>
      </c>
      <c r="S18" s="20">
        <f t="shared" si="0"/>
        <v>0</v>
      </c>
      <c r="T18" s="20">
        <f t="shared" si="0"/>
        <v>0</v>
      </c>
      <c r="U18" s="20">
        <f t="shared" si="0"/>
        <v>0</v>
      </c>
      <c r="V18" s="20">
        <f t="shared" si="0"/>
        <v>0</v>
      </c>
      <c r="W18" s="20">
        <f t="shared" si="0"/>
        <v>0</v>
      </c>
    </row>
    <row r="19" spans="1:24">
      <c r="B19" s="450" t="s">
        <v>7</v>
      </c>
      <c r="C19" s="402" t="s">
        <v>5</v>
      </c>
      <c r="D19" s="21">
        <f>D18*$D$9*$D$8</f>
        <v>0</v>
      </c>
      <c r="E19" s="21">
        <f t="shared" ref="E19:M19" si="1">E18*$D$9*$D$8</f>
        <v>0</v>
      </c>
      <c r="F19" s="21">
        <f t="shared" si="1"/>
        <v>0</v>
      </c>
      <c r="G19" s="21">
        <f t="shared" si="1"/>
        <v>0</v>
      </c>
      <c r="H19" s="21">
        <f t="shared" si="1"/>
        <v>0</v>
      </c>
      <c r="I19" s="21">
        <f t="shared" si="1"/>
        <v>0</v>
      </c>
      <c r="J19" s="21">
        <f t="shared" si="1"/>
        <v>0</v>
      </c>
      <c r="K19" s="21">
        <f t="shared" si="1"/>
        <v>0</v>
      </c>
      <c r="L19" s="21">
        <f t="shared" si="1"/>
        <v>0</v>
      </c>
      <c r="M19" s="22">
        <f t="shared" si="1"/>
        <v>0</v>
      </c>
      <c r="N19" s="22">
        <f t="shared" ref="N19:O19" si="2">N18*$D$9*$D$8</f>
        <v>0</v>
      </c>
      <c r="O19" s="22">
        <f t="shared" si="2"/>
        <v>0</v>
      </c>
      <c r="P19" s="22">
        <f t="shared" ref="P19:W19" si="3">P18*$D$9*$D$8</f>
        <v>0</v>
      </c>
      <c r="Q19" s="22">
        <f t="shared" si="3"/>
        <v>0</v>
      </c>
      <c r="R19" s="22">
        <f t="shared" si="3"/>
        <v>0</v>
      </c>
      <c r="S19" s="22">
        <f t="shared" si="3"/>
        <v>0</v>
      </c>
      <c r="T19" s="22">
        <f t="shared" si="3"/>
        <v>0</v>
      </c>
      <c r="U19" s="22">
        <f t="shared" si="3"/>
        <v>0</v>
      </c>
      <c r="V19" s="22">
        <f t="shared" si="3"/>
        <v>0</v>
      </c>
      <c r="W19" s="22">
        <f t="shared" si="3"/>
        <v>0</v>
      </c>
    </row>
    <row r="20" spans="1:24">
      <c r="B20" s="451" t="s">
        <v>484</v>
      </c>
      <c r="C20" s="452" t="s">
        <v>44</v>
      </c>
      <c r="D20" s="19"/>
      <c r="E20" s="19"/>
      <c r="F20" s="19"/>
      <c r="G20" s="19"/>
      <c r="H20" s="19"/>
      <c r="I20" s="19"/>
      <c r="J20" s="19"/>
      <c r="K20" s="19"/>
      <c r="L20" s="19"/>
      <c r="M20" s="19"/>
      <c r="N20" s="19"/>
      <c r="O20" s="19"/>
      <c r="P20" s="23"/>
      <c r="Q20" s="23"/>
      <c r="R20" s="23"/>
      <c r="S20" s="23"/>
      <c r="T20" s="23"/>
      <c r="U20" s="23"/>
      <c r="V20" s="23"/>
      <c r="W20" s="23"/>
    </row>
    <row r="21" spans="1:24">
      <c r="B21" s="451" t="s">
        <v>485</v>
      </c>
      <c r="C21" s="452" t="s">
        <v>482</v>
      </c>
      <c r="D21" s="19"/>
      <c r="E21" s="19"/>
      <c r="F21" s="19"/>
      <c r="G21" s="19"/>
      <c r="H21" s="19"/>
      <c r="I21" s="19"/>
      <c r="J21" s="19"/>
      <c r="K21" s="19"/>
      <c r="L21" s="19"/>
      <c r="M21" s="19"/>
      <c r="N21" s="19"/>
      <c r="O21" s="19"/>
      <c r="P21" s="23"/>
      <c r="Q21" s="23"/>
      <c r="R21" s="23"/>
      <c r="S21" s="23"/>
      <c r="T21" s="23"/>
      <c r="U21" s="23"/>
      <c r="V21" s="23"/>
      <c r="W21" s="23"/>
    </row>
    <row r="22" spans="1:24">
      <c r="B22" s="451" t="s">
        <v>486</v>
      </c>
      <c r="C22" s="452" t="s">
        <v>482</v>
      </c>
      <c r="D22" s="19"/>
      <c r="E22" s="19"/>
      <c r="F22" s="19"/>
      <c r="G22" s="19"/>
      <c r="H22" s="19"/>
      <c r="I22" s="19"/>
      <c r="J22" s="19"/>
      <c r="K22" s="19"/>
      <c r="L22" s="19"/>
      <c r="M22" s="19"/>
      <c r="N22" s="19"/>
      <c r="O22" s="19"/>
      <c r="P22" s="23"/>
      <c r="Q22" s="23"/>
      <c r="R22" s="23"/>
      <c r="S22" s="23"/>
      <c r="T22" s="23"/>
      <c r="U22" s="23"/>
      <c r="V22" s="23"/>
      <c r="W22" s="23"/>
    </row>
    <row r="23" spans="1:24">
      <c r="A23" s="26"/>
      <c r="B23" s="451" t="s">
        <v>487</v>
      </c>
      <c r="C23" s="452" t="s">
        <v>483</v>
      </c>
      <c r="D23" s="24"/>
      <c r="E23" s="25"/>
      <c r="F23" s="25"/>
      <c r="G23" s="25"/>
      <c r="H23" s="25"/>
      <c r="I23" s="25"/>
      <c r="J23" s="25"/>
      <c r="K23" s="25"/>
      <c r="L23" s="25"/>
      <c r="M23" s="25"/>
      <c r="N23" s="25"/>
      <c r="O23" s="25"/>
      <c r="P23" s="25"/>
      <c r="Q23" s="25"/>
      <c r="R23" s="25"/>
      <c r="S23" s="25"/>
      <c r="T23" s="25"/>
      <c r="U23" s="25"/>
      <c r="V23" s="25"/>
      <c r="W23" s="25"/>
    </row>
    <row r="24" spans="1:24">
      <c r="A24" s="26"/>
      <c r="B24" s="451" t="s">
        <v>488</v>
      </c>
      <c r="C24" s="452" t="s">
        <v>70</v>
      </c>
      <c r="D24" s="24"/>
      <c r="E24" s="24"/>
      <c r="F24" s="24"/>
      <c r="G24" s="24"/>
      <c r="H24" s="24"/>
      <c r="I24" s="24"/>
      <c r="J24" s="25"/>
      <c r="K24" s="25"/>
      <c r="L24" s="25"/>
      <c r="M24" s="25"/>
      <c r="N24" s="25"/>
      <c r="O24" s="25"/>
      <c r="P24" s="25"/>
      <c r="Q24" s="25"/>
      <c r="R24" s="25"/>
      <c r="S24" s="25"/>
      <c r="T24" s="25"/>
      <c r="U24" s="25"/>
      <c r="V24" s="25"/>
      <c r="W24" s="25"/>
    </row>
    <row r="25" spans="1:24">
      <c r="B25" s="451" t="s">
        <v>489</v>
      </c>
      <c r="C25" s="452" t="s">
        <v>70</v>
      </c>
      <c r="D25" s="25"/>
      <c r="E25" s="25"/>
      <c r="F25" s="25"/>
      <c r="G25" s="25"/>
      <c r="H25" s="25"/>
      <c r="I25" s="25"/>
      <c r="J25" s="25"/>
      <c r="K25" s="25"/>
      <c r="L25" s="25"/>
      <c r="M25" s="25"/>
      <c r="N25" s="25"/>
      <c r="O25" s="25"/>
      <c r="P25" s="25"/>
      <c r="Q25" s="25"/>
      <c r="R25" s="25"/>
      <c r="S25" s="25"/>
      <c r="T25" s="25"/>
      <c r="U25" s="25"/>
      <c r="V25" s="25"/>
      <c r="W25" s="25"/>
    </row>
    <row r="26" spans="1:24">
      <c r="B26" s="451" t="s">
        <v>490</v>
      </c>
      <c r="C26" s="452" t="s">
        <v>70</v>
      </c>
      <c r="D26" s="24"/>
      <c r="E26" s="25"/>
      <c r="F26" s="25"/>
      <c r="G26" s="25"/>
      <c r="H26" s="25"/>
      <c r="I26" s="25"/>
      <c r="J26" s="25"/>
      <c r="K26" s="25"/>
      <c r="L26" s="25"/>
      <c r="M26" s="25"/>
      <c r="N26" s="25"/>
      <c r="O26" s="25"/>
      <c r="P26" s="25"/>
      <c r="Q26" s="25"/>
      <c r="R26" s="25"/>
      <c r="S26" s="25"/>
      <c r="T26" s="25"/>
      <c r="U26" s="25"/>
      <c r="V26" s="25"/>
      <c r="W26" s="25"/>
    </row>
    <row r="27" spans="1:24">
      <c r="A27" s="232"/>
      <c r="B27" s="451" t="s">
        <v>491</v>
      </c>
      <c r="C27" s="452" t="s">
        <v>70</v>
      </c>
      <c r="D27" s="24"/>
      <c r="E27" s="25"/>
      <c r="F27" s="25"/>
      <c r="G27" s="25"/>
      <c r="H27" s="25"/>
      <c r="I27" s="25"/>
      <c r="J27" s="25"/>
      <c r="K27" s="25"/>
      <c r="L27" s="25"/>
      <c r="M27" s="25"/>
      <c r="N27" s="25"/>
      <c r="O27" s="25"/>
      <c r="P27" s="25"/>
      <c r="Q27" s="25"/>
      <c r="R27" s="25"/>
      <c r="S27" s="25"/>
      <c r="T27" s="25"/>
      <c r="U27" s="25"/>
      <c r="V27" s="25"/>
      <c r="W27" s="25"/>
    </row>
    <row r="28" spans="1:24">
      <c r="A28" s="232"/>
      <c r="B28" s="451" t="s">
        <v>494</v>
      </c>
      <c r="C28" s="452" t="s">
        <v>70</v>
      </c>
      <c r="D28" s="24"/>
      <c r="E28" s="24"/>
      <c r="F28" s="24"/>
      <c r="G28" s="24"/>
      <c r="H28" s="24"/>
      <c r="I28" s="24"/>
      <c r="J28" s="24"/>
      <c r="K28" s="24"/>
      <c r="L28" s="24"/>
      <c r="M28" s="24"/>
      <c r="N28" s="24"/>
      <c r="O28" s="24"/>
      <c r="P28" s="24"/>
      <c r="Q28" s="24"/>
      <c r="R28" s="24"/>
      <c r="S28" s="24"/>
      <c r="T28" s="24"/>
      <c r="U28" s="24"/>
      <c r="V28" s="24"/>
      <c r="W28" s="24"/>
    </row>
    <row r="29" spans="1:24">
      <c r="B29" s="451" t="s">
        <v>492</v>
      </c>
      <c r="C29" s="452" t="s">
        <v>70</v>
      </c>
      <c r="D29" s="24"/>
      <c r="E29" s="24"/>
      <c r="F29" s="24"/>
      <c r="G29" s="24"/>
      <c r="H29" s="24"/>
      <c r="I29" s="24"/>
      <c r="J29" s="24"/>
      <c r="K29" s="24"/>
      <c r="L29" s="24"/>
      <c r="M29" s="24"/>
      <c r="N29" s="24"/>
      <c r="O29" s="24"/>
      <c r="P29" s="24"/>
      <c r="Q29" s="24"/>
      <c r="R29" s="24"/>
      <c r="S29" s="24"/>
      <c r="T29" s="24"/>
      <c r="U29" s="24"/>
      <c r="V29" s="24"/>
      <c r="W29" s="24"/>
      <c r="X29" t="s">
        <v>203</v>
      </c>
    </row>
    <row r="30" spans="1:24">
      <c r="B30" s="451" t="s">
        <v>493</v>
      </c>
      <c r="C30" s="452" t="s">
        <v>70</v>
      </c>
      <c r="D30" s="24"/>
      <c r="E30" s="24"/>
      <c r="F30" s="24"/>
      <c r="G30" s="24"/>
      <c r="H30" s="24"/>
      <c r="I30" s="24"/>
      <c r="J30" s="24"/>
      <c r="K30" s="24"/>
      <c r="L30" s="24"/>
      <c r="M30" s="24"/>
      <c r="N30" s="24"/>
      <c r="O30" s="24"/>
      <c r="P30" s="24"/>
      <c r="Q30" s="24"/>
      <c r="R30" s="24"/>
      <c r="S30" s="24"/>
      <c r="T30" s="24"/>
      <c r="U30" s="24"/>
      <c r="V30" s="24"/>
      <c r="W30" s="24"/>
      <c r="X30" t="s">
        <v>203</v>
      </c>
    </row>
    <row r="32" spans="1:24">
      <c r="B32" s="456" t="s">
        <v>513</v>
      </c>
      <c r="C32" s="164" t="s">
        <v>11</v>
      </c>
    </row>
    <row r="33" spans="1:24">
      <c r="A33" s="384"/>
      <c r="B33" s="400" t="s">
        <v>448</v>
      </c>
      <c r="C33" s="399" t="s">
        <v>447</v>
      </c>
      <c r="D33" s="349"/>
      <c r="E33" s="349"/>
      <c r="F33" s="349"/>
      <c r="G33" s="349"/>
      <c r="H33" s="349"/>
      <c r="I33" s="349"/>
      <c r="J33" s="349"/>
      <c r="K33" s="349"/>
      <c r="L33" s="349"/>
      <c r="M33" s="349"/>
      <c r="N33" s="349"/>
      <c r="O33" s="349"/>
      <c r="P33" s="349"/>
      <c r="Q33" s="349"/>
      <c r="R33" s="349"/>
      <c r="S33" s="349"/>
      <c r="T33" s="349"/>
      <c r="U33" s="349"/>
      <c r="V33" s="349"/>
      <c r="W33" s="349"/>
      <c r="X33" t="s">
        <v>524</v>
      </c>
    </row>
    <row r="34" spans="1:24">
      <c r="B34" s="400" t="s">
        <v>495</v>
      </c>
      <c r="C34" s="399" t="s">
        <v>70</v>
      </c>
      <c r="D34" s="349"/>
      <c r="E34" s="349"/>
      <c r="F34" s="349"/>
      <c r="G34" s="349"/>
      <c r="H34" s="349"/>
      <c r="I34" s="349"/>
      <c r="J34" s="349"/>
      <c r="K34" s="349"/>
      <c r="L34" s="349"/>
      <c r="M34" s="349"/>
      <c r="N34" s="349"/>
      <c r="O34" s="349"/>
      <c r="P34" s="349"/>
      <c r="Q34" s="349"/>
      <c r="R34" s="349"/>
      <c r="S34" s="349"/>
      <c r="T34" s="349"/>
      <c r="U34" s="349"/>
      <c r="V34" s="349"/>
      <c r="W34" s="349"/>
    </row>
    <row r="35" spans="1:24">
      <c r="B35" s="400" t="s">
        <v>450</v>
      </c>
      <c r="C35" s="399" t="s">
        <v>70</v>
      </c>
      <c r="D35" s="349"/>
      <c r="E35" s="349"/>
      <c r="F35" s="349"/>
      <c r="G35" s="349"/>
      <c r="H35" s="349"/>
      <c r="I35" s="349"/>
      <c r="J35" s="349"/>
      <c r="K35" s="349"/>
      <c r="L35" s="349"/>
      <c r="M35" s="349"/>
      <c r="N35" s="349"/>
      <c r="O35" s="349"/>
      <c r="P35" s="349"/>
      <c r="Q35" s="349"/>
      <c r="R35" s="349"/>
      <c r="S35" s="349"/>
      <c r="T35" s="349"/>
      <c r="U35" s="349"/>
      <c r="V35" s="349"/>
      <c r="W35" s="349"/>
    </row>
    <row r="36" spans="1:24">
      <c r="B36" s="400" t="s">
        <v>206</v>
      </c>
      <c r="C36" s="399" t="s">
        <v>70</v>
      </c>
      <c r="D36" s="349"/>
      <c r="E36" s="349"/>
      <c r="F36" s="349"/>
      <c r="G36" s="349"/>
      <c r="H36" s="349"/>
      <c r="I36" s="349"/>
      <c r="J36" s="349"/>
      <c r="K36" s="349"/>
      <c r="L36" s="349"/>
      <c r="M36" s="349"/>
      <c r="N36" s="349"/>
      <c r="O36" s="349"/>
      <c r="P36" s="349"/>
      <c r="Q36" s="349"/>
      <c r="R36" s="349"/>
      <c r="S36" s="349"/>
      <c r="T36" s="349"/>
      <c r="U36" s="349"/>
      <c r="V36" s="349"/>
      <c r="W36" s="349"/>
    </row>
    <row r="37" spans="1:24">
      <c r="B37" s="400" t="s">
        <v>514</v>
      </c>
      <c r="C37" s="399" t="s">
        <v>70</v>
      </c>
      <c r="D37" s="349"/>
      <c r="E37" s="349"/>
      <c r="F37" s="349"/>
      <c r="G37" s="349"/>
      <c r="H37" s="349"/>
      <c r="I37" s="349"/>
      <c r="J37" s="349"/>
      <c r="K37" s="349"/>
      <c r="L37" s="349"/>
      <c r="M37" s="349"/>
      <c r="N37" s="349"/>
      <c r="O37" s="349"/>
      <c r="P37" s="349"/>
      <c r="Q37" s="349"/>
      <c r="R37" s="349"/>
      <c r="S37" s="349"/>
      <c r="T37" s="349"/>
      <c r="U37" s="349"/>
      <c r="V37" s="349"/>
      <c r="W37" s="349"/>
    </row>
    <row r="38" spans="1:24">
      <c r="A38" s="383"/>
      <c r="B38" s="400" t="s">
        <v>496</v>
      </c>
      <c r="C38" s="399" t="s">
        <v>70</v>
      </c>
      <c r="D38" s="349"/>
      <c r="E38" s="349"/>
      <c r="F38" s="349"/>
      <c r="G38" s="349"/>
      <c r="H38" s="349"/>
      <c r="I38" s="349"/>
      <c r="J38" s="349"/>
      <c r="K38" s="349"/>
      <c r="L38" s="349"/>
      <c r="M38" s="349"/>
      <c r="N38" s="349"/>
      <c r="O38" s="349"/>
      <c r="P38" s="349"/>
      <c r="Q38" s="349"/>
      <c r="R38" s="349"/>
      <c r="S38" s="349"/>
      <c r="T38" s="349"/>
      <c r="U38" s="349"/>
      <c r="V38" s="349"/>
      <c r="W38" s="349"/>
    </row>
    <row r="39" spans="1:24">
      <c r="A39" s="59"/>
      <c r="B39" s="400" t="s">
        <v>497</v>
      </c>
      <c r="C39" s="399" t="s">
        <v>70</v>
      </c>
      <c r="D39" s="349"/>
      <c r="E39" s="349"/>
      <c r="F39" s="349"/>
      <c r="G39" s="349"/>
      <c r="H39" s="349"/>
      <c r="I39" s="349"/>
      <c r="J39" s="349"/>
      <c r="K39" s="349"/>
      <c r="L39" s="349"/>
      <c r="M39" s="349"/>
      <c r="N39" s="349"/>
      <c r="O39" s="349"/>
      <c r="P39" s="349"/>
      <c r="Q39" s="349"/>
      <c r="R39" s="349"/>
      <c r="S39" s="349"/>
      <c r="T39" s="349"/>
      <c r="U39" s="349"/>
      <c r="V39" s="349"/>
      <c r="W39" s="349"/>
    </row>
    <row r="40" spans="1:24">
      <c r="A40" s="59"/>
    </row>
    <row r="42" spans="1:24">
      <c r="B42" s="467" t="s">
        <v>41</v>
      </c>
      <c r="C42" s="467"/>
      <c r="D42" s="74"/>
      <c r="E42" s="74"/>
      <c r="F42" s="74"/>
      <c r="G42" s="74"/>
      <c r="H42" s="74"/>
      <c r="I42" s="74"/>
      <c r="J42" s="11"/>
      <c r="K42" s="11"/>
      <c r="L42" s="11"/>
      <c r="M42" s="11"/>
      <c r="N42" s="11"/>
      <c r="O42" s="11"/>
      <c r="P42" s="11"/>
      <c r="Q42" s="11"/>
      <c r="R42" s="11"/>
      <c r="S42" s="11"/>
      <c r="T42" s="11"/>
      <c r="U42" s="11"/>
      <c r="V42" s="11"/>
      <c r="W42" s="11"/>
    </row>
    <row r="44" spans="1:24">
      <c r="B44" s="75"/>
      <c r="C44" s="76"/>
      <c r="D44" s="14" t="s">
        <v>502</v>
      </c>
      <c r="E44" s="15"/>
      <c r="F44" s="15"/>
      <c r="G44" s="15"/>
      <c r="H44" s="15"/>
      <c r="I44" s="15"/>
      <c r="J44" s="15"/>
      <c r="K44" s="15"/>
      <c r="L44" s="15"/>
      <c r="M44" s="16"/>
    </row>
    <row r="45" spans="1:24">
      <c r="B45" s="75"/>
      <c r="C45" s="77"/>
      <c r="D45" s="17">
        <v>1</v>
      </c>
      <c r="E45" s="18">
        <v>2</v>
      </c>
      <c r="F45" s="18">
        <v>3</v>
      </c>
      <c r="G45" s="18">
        <v>4</v>
      </c>
      <c r="H45" s="18">
        <v>5</v>
      </c>
      <c r="I45" s="18">
        <v>6</v>
      </c>
      <c r="J45" s="18">
        <v>7</v>
      </c>
      <c r="K45" s="18">
        <v>8</v>
      </c>
      <c r="L45" s="18">
        <v>9</v>
      </c>
      <c r="M45" s="18">
        <v>10</v>
      </c>
      <c r="N45" s="18">
        <v>11</v>
      </c>
      <c r="O45" s="18">
        <v>12</v>
      </c>
      <c r="P45" s="18">
        <v>13</v>
      </c>
      <c r="Q45" s="18">
        <v>14</v>
      </c>
      <c r="R45" s="18">
        <v>15</v>
      </c>
      <c r="S45" s="18">
        <v>16</v>
      </c>
      <c r="T45" s="18">
        <v>17</v>
      </c>
      <c r="U45" s="18">
        <v>18</v>
      </c>
      <c r="V45" s="18">
        <v>19</v>
      </c>
      <c r="W45" s="18">
        <v>20</v>
      </c>
    </row>
    <row r="46" spans="1:24" ht="48.75" customHeight="1">
      <c r="B46" s="75"/>
      <c r="C46" s="287" t="s">
        <v>11</v>
      </c>
      <c r="D46" s="453" t="str">
        <f t="shared" ref="D46:W46" si="4">D16</f>
        <v>spare</v>
      </c>
      <c r="E46" s="453" t="str">
        <f t="shared" si="4"/>
        <v>spare</v>
      </c>
      <c r="F46" s="453" t="str">
        <f t="shared" si="4"/>
        <v>spare</v>
      </c>
      <c r="G46" s="453" t="str">
        <f t="shared" si="4"/>
        <v>spare</v>
      </c>
      <c r="H46" s="453" t="str">
        <f t="shared" si="4"/>
        <v>spare</v>
      </c>
      <c r="I46" s="453" t="str">
        <f t="shared" si="4"/>
        <v>spare</v>
      </c>
      <c r="J46" s="453" t="str">
        <f t="shared" si="4"/>
        <v>spare</v>
      </c>
      <c r="K46" s="453" t="str">
        <f t="shared" si="4"/>
        <v>spare</v>
      </c>
      <c r="L46" s="453" t="str">
        <f t="shared" si="4"/>
        <v>spare</v>
      </c>
      <c r="M46" s="453" t="str">
        <f t="shared" si="4"/>
        <v>spare</v>
      </c>
      <c r="N46" s="453" t="str">
        <f t="shared" si="4"/>
        <v>spare</v>
      </c>
      <c r="O46" s="453" t="str">
        <f t="shared" si="4"/>
        <v>spare</v>
      </c>
      <c r="P46" s="453" t="str">
        <f t="shared" si="4"/>
        <v>spare</v>
      </c>
      <c r="Q46" s="453" t="str">
        <f t="shared" si="4"/>
        <v>spare</v>
      </c>
      <c r="R46" s="453" t="str">
        <f t="shared" si="4"/>
        <v>spare</v>
      </c>
      <c r="S46" s="453" t="str">
        <f t="shared" si="4"/>
        <v>spare</v>
      </c>
      <c r="T46" s="453" t="str">
        <f t="shared" si="4"/>
        <v>spare</v>
      </c>
      <c r="U46" s="453" t="str">
        <f t="shared" si="4"/>
        <v>spare</v>
      </c>
      <c r="V46" s="453" t="str">
        <f t="shared" si="4"/>
        <v>spare</v>
      </c>
      <c r="W46" s="453" t="str">
        <f t="shared" si="4"/>
        <v>spare</v>
      </c>
    </row>
    <row r="47" spans="1:24">
      <c r="B47" s="401" t="s">
        <v>207</v>
      </c>
      <c r="C47" s="228" t="s">
        <v>42</v>
      </c>
      <c r="D47" s="19"/>
      <c r="E47" s="19"/>
      <c r="F47" s="19"/>
      <c r="G47" s="19"/>
      <c r="H47" s="19"/>
      <c r="I47" s="19"/>
      <c r="J47" s="19"/>
      <c r="K47" s="19"/>
      <c r="L47" s="19"/>
      <c r="M47" s="19"/>
      <c r="N47" s="19"/>
      <c r="O47" s="19"/>
      <c r="P47" s="19"/>
      <c r="Q47" s="19"/>
      <c r="R47" s="19"/>
      <c r="S47" s="19"/>
      <c r="T47" s="19"/>
      <c r="U47" s="19"/>
      <c r="V47" s="19"/>
      <c r="W47" s="19"/>
    </row>
    <row r="48" spans="1:24">
      <c r="A48" s="232"/>
      <c r="B48" s="401" t="s">
        <v>501</v>
      </c>
      <c r="C48" s="228" t="s">
        <v>42</v>
      </c>
      <c r="D48" s="19"/>
      <c r="E48" s="19"/>
      <c r="F48" s="19"/>
      <c r="G48" s="19"/>
      <c r="H48" s="19"/>
      <c r="I48" s="19"/>
      <c r="J48" s="19"/>
      <c r="K48" s="19"/>
      <c r="L48" s="19"/>
      <c r="M48" s="19"/>
      <c r="N48" s="19"/>
      <c r="O48" s="19"/>
      <c r="P48" s="19"/>
      <c r="Q48" s="19"/>
      <c r="R48" s="19"/>
      <c r="S48" s="19"/>
      <c r="T48" s="19"/>
      <c r="U48" s="19"/>
      <c r="V48" s="19"/>
      <c r="W48" s="19"/>
    </row>
    <row r="49" spans="1:24">
      <c r="A49" s="383"/>
      <c r="B49" s="401" t="s">
        <v>268</v>
      </c>
      <c r="C49" s="228" t="s">
        <v>42</v>
      </c>
      <c r="D49" s="19"/>
      <c r="E49" s="19"/>
      <c r="F49" s="19"/>
      <c r="G49" s="19"/>
      <c r="H49" s="19"/>
      <c r="I49" s="19"/>
      <c r="J49" s="19"/>
      <c r="K49" s="19"/>
      <c r="L49" s="19"/>
      <c r="M49" s="19"/>
      <c r="N49" s="19"/>
      <c r="O49" s="19"/>
      <c r="P49" s="19"/>
      <c r="Q49" s="19"/>
      <c r="R49" s="19"/>
      <c r="S49" s="19"/>
      <c r="T49" s="19"/>
      <c r="U49" s="19"/>
      <c r="V49" s="19"/>
      <c r="W49" s="19"/>
    </row>
    <row r="50" spans="1:24">
      <c r="B50" s="401" t="s">
        <v>375</v>
      </c>
      <c r="C50" s="228" t="s">
        <v>42</v>
      </c>
      <c r="D50" s="19"/>
      <c r="E50" s="19"/>
      <c r="F50" s="19"/>
      <c r="G50" s="19"/>
      <c r="H50" s="19"/>
      <c r="I50" s="19"/>
      <c r="J50" s="19"/>
      <c r="K50" s="19"/>
      <c r="L50" s="19"/>
      <c r="M50" s="19"/>
      <c r="N50" s="19"/>
      <c r="O50" s="19"/>
      <c r="P50" s="19"/>
      <c r="Q50" s="19"/>
      <c r="R50" s="19"/>
      <c r="S50" s="19"/>
      <c r="T50" s="19"/>
      <c r="U50" s="19"/>
      <c r="V50" s="19"/>
      <c r="W50" s="19"/>
      <c r="X50" s="26" t="s">
        <v>515</v>
      </c>
    </row>
    <row r="51" spans="1:24">
      <c r="B51" s="401" t="s">
        <v>184</v>
      </c>
      <c r="C51" s="228" t="s">
        <v>42</v>
      </c>
      <c r="D51" s="233">
        <f>SUM(D47:D50)</f>
        <v>0</v>
      </c>
      <c r="E51" s="233">
        <f t="shared" ref="E51:W51" si="5">SUM(E47:E50)</f>
        <v>0</v>
      </c>
      <c r="F51" s="233">
        <f t="shared" si="5"/>
        <v>0</v>
      </c>
      <c r="G51" s="233">
        <f t="shared" si="5"/>
        <v>0</v>
      </c>
      <c r="H51" s="233">
        <f t="shared" si="5"/>
        <v>0</v>
      </c>
      <c r="I51" s="233">
        <f t="shared" si="5"/>
        <v>0</v>
      </c>
      <c r="J51" s="233">
        <f t="shared" si="5"/>
        <v>0</v>
      </c>
      <c r="K51" s="233">
        <f t="shared" si="5"/>
        <v>0</v>
      </c>
      <c r="L51" s="233">
        <f t="shared" si="5"/>
        <v>0</v>
      </c>
      <c r="M51" s="233">
        <f t="shared" si="5"/>
        <v>0</v>
      </c>
      <c r="N51" s="233">
        <f t="shared" si="5"/>
        <v>0</v>
      </c>
      <c r="O51" s="233">
        <f t="shared" si="5"/>
        <v>0</v>
      </c>
      <c r="P51" s="233">
        <f t="shared" si="5"/>
        <v>0</v>
      </c>
      <c r="Q51" s="233">
        <f t="shared" si="5"/>
        <v>0</v>
      </c>
      <c r="R51" s="233">
        <f t="shared" si="5"/>
        <v>0</v>
      </c>
      <c r="S51" s="233">
        <f t="shared" si="5"/>
        <v>0</v>
      </c>
      <c r="T51" s="233">
        <f t="shared" si="5"/>
        <v>0</v>
      </c>
      <c r="U51" s="233">
        <f t="shared" si="5"/>
        <v>0</v>
      </c>
      <c r="V51" s="233">
        <f t="shared" si="5"/>
        <v>0</v>
      </c>
      <c r="W51" s="233">
        <f t="shared" si="5"/>
        <v>0</v>
      </c>
    </row>
    <row r="52" spans="1:24">
      <c r="B52" s="397"/>
      <c r="C52" s="397"/>
    </row>
    <row r="53" spans="1:24">
      <c r="B53" s="396" t="s">
        <v>498</v>
      </c>
      <c r="C53" s="402" t="s">
        <v>2</v>
      </c>
      <c r="D53" s="79"/>
      <c r="E53" t="s">
        <v>208</v>
      </c>
    </row>
    <row r="54" spans="1:24">
      <c r="A54" s="26"/>
      <c r="B54" s="396" t="s">
        <v>503</v>
      </c>
      <c r="C54" s="402" t="s">
        <v>2</v>
      </c>
      <c r="D54" s="79"/>
      <c r="E54" s="59" t="s">
        <v>425</v>
      </c>
    </row>
    <row r="55" spans="1:24" s="105" customFormat="1">
      <c r="A55" s="120"/>
      <c r="B55" s="405"/>
      <c r="C55" s="406"/>
      <c r="D55" s="407"/>
      <c r="E55" s="348"/>
    </row>
    <row r="56" spans="1:24">
      <c r="A56" s="26"/>
      <c r="C56" s="2"/>
      <c r="D56" s="3"/>
    </row>
    <row r="57" spans="1:24">
      <c r="B57" s="9" t="s">
        <v>43</v>
      </c>
      <c r="C57" s="80"/>
      <c r="D57" s="11"/>
      <c r="E57" s="11"/>
      <c r="F57" s="11"/>
      <c r="G57" s="11"/>
      <c r="H57" s="11"/>
      <c r="I57" s="11"/>
      <c r="J57" s="11"/>
      <c r="K57" s="11"/>
      <c r="L57" s="11"/>
      <c r="M57" s="11"/>
    </row>
    <row r="58" spans="1:24">
      <c r="B58" s="2"/>
      <c r="C58" s="4"/>
      <c r="D58" s="3"/>
    </row>
    <row r="59" spans="1:24">
      <c r="C59" s="70" t="s">
        <v>11</v>
      </c>
    </row>
    <row r="60" spans="1:24">
      <c r="A60" s="81"/>
      <c r="B60" s="6" t="s">
        <v>209</v>
      </c>
      <c r="C60" s="7" t="s">
        <v>44</v>
      </c>
      <c r="D60" s="82"/>
    </row>
    <row r="61" spans="1:24">
      <c r="A61" s="81"/>
      <c r="B61" s="6" t="s">
        <v>173</v>
      </c>
      <c r="C61" s="7" t="s">
        <v>44</v>
      </c>
      <c r="D61" s="82"/>
    </row>
    <row r="62" spans="1:24">
      <c r="A62" s="81"/>
      <c r="B62" s="6" t="s">
        <v>428</v>
      </c>
      <c r="C62" s="7" t="s">
        <v>44</v>
      </c>
      <c r="D62" s="82"/>
      <c r="E62" s="227"/>
      <c r="G62" s="12"/>
    </row>
    <row r="63" spans="1:24">
      <c r="A63" s="81"/>
      <c r="B63" s="6" t="s">
        <v>360</v>
      </c>
      <c r="C63" s="7" t="s">
        <v>44</v>
      </c>
      <c r="D63" s="82"/>
      <c r="E63" s="227"/>
      <c r="G63" s="12"/>
    </row>
    <row r="64" spans="1:24">
      <c r="A64" s="81"/>
      <c r="B64" s="6" t="s">
        <v>210</v>
      </c>
      <c r="C64" s="7" t="s">
        <v>44</v>
      </c>
      <c r="D64" s="82"/>
      <c r="E64" s="26"/>
    </row>
    <row r="65" spans="1:13">
      <c r="A65" s="81"/>
      <c r="B65" s="6" t="s">
        <v>211</v>
      </c>
      <c r="C65" s="7" t="s">
        <v>44</v>
      </c>
      <c r="D65" s="82"/>
      <c r="E65" s="26"/>
    </row>
    <row r="66" spans="1:13">
      <c r="C66" s="2"/>
      <c r="D66" s="3"/>
    </row>
    <row r="67" spans="1:13">
      <c r="C67" s="2"/>
      <c r="D67" s="3"/>
    </row>
    <row r="68" spans="1:13">
      <c r="B68" s="9" t="s">
        <v>46</v>
      </c>
      <c r="C68" s="80"/>
      <c r="D68" s="11"/>
      <c r="E68" s="11"/>
      <c r="F68" s="11"/>
      <c r="G68" s="11"/>
      <c r="H68" s="11"/>
      <c r="I68" s="11"/>
      <c r="J68" s="11"/>
      <c r="K68" s="11"/>
      <c r="L68" s="11"/>
      <c r="M68" s="11"/>
    </row>
    <row r="69" spans="1:13">
      <c r="B69" s="2"/>
      <c r="C69" s="4"/>
      <c r="D69" s="3"/>
    </row>
    <row r="70" spans="1:13">
      <c r="C70" s="470" t="s">
        <v>11</v>
      </c>
      <c r="D70" s="471"/>
    </row>
    <row r="71" spans="1:13" ht="31.2" customHeight="1">
      <c r="B71" s="396" t="s">
        <v>47</v>
      </c>
      <c r="C71" s="468" t="s">
        <v>48</v>
      </c>
      <c r="D71" s="469"/>
      <c r="E71" s="83"/>
      <c r="F71" s="26"/>
    </row>
    <row r="72" spans="1:13">
      <c r="B72" s="2"/>
      <c r="C72" s="2"/>
      <c r="D72" s="3"/>
    </row>
    <row r="73" spans="1:13">
      <c r="B73" s="2"/>
      <c r="C73" s="2"/>
      <c r="D73" s="3"/>
    </row>
    <row r="74" spans="1:13">
      <c r="B74" s="9" t="s">
        <v>49</v>
      </c>
      <c r="C74" s="84"/>
      <c r="D74" s="9"/>
      <c r="E74" s="9"/>
      <c r="F74" s="9"/>
      <c r="G74" s="9"/>
      <c r="H74" s="9"/>
      <c r="I74" s="9"/>
      <c r="J74" s="9"/>
      <c r="K74" s="9"/>
      <c r="L74" s="9"/>
      <c r="M74" s="9"/>
    </row>
    <row r="75" spans="1:13">
      <c r="B75" s="2"/>
      <c r="C75" s="2"/>
      <c r="D75" s="3"/>
    </row>
    <row r="76" spans="1:13">
      <c r="B76" s="183" t="s">
        <v>50</v>
      </c>
      <c r="C76" s="85" t="s">
        <v>11</v>
      </c>
      <c r="D76" s="29"/>
      <c r="E76" s="27"/>
      <c r="F76" s="27"/>
    </row>
    <row r="77" spans="1:13">
      <c r="B77" s="38" t="s">
        <v>174</v>
      </c>
      <c r="C77" s="56" t="s">
        <v>39</v>
      </c>
      <c r="D77" s="403">
        <v>7.0899999999999999E-3</v>
      </c>
      <c r="E77" s="59" t="s">
        <v>499</v>
      </c>
      <c r="F77" s="27"/>
    </row>
    <row r="78" spans="1:13">
      <c r="B78" s="38" t="s">
        <v>51</v>
      </c>
      <c r="C78" s="56" t="s">
        <v>39</v>
      </c>
      <c r="D78" s="404">
        <v>1.18E-2</v>
      </c>
      <c r="E78" s="59" t="s">
        <v>500</v>
      </c>
      <c r="F78" s="27"/>
    </row>
  </sheetData>
  <customSheetViews>
    <customSheetView guid="{C8B949A4-274B-420A-9033-9CAB608818B6}" topLeftCell="A4">
      <selection activeCell="D10" sqref="D10"/>
      <pageMargins left="0.7" right="0.7" top="0.78740157499999996" bottom="0.78740157499999996" header="0.3" footer="0.3"/>
    </customSheetView>
  </customSheetViews>
  <mergeCells count="3">
    <mergeCell ref="B42:C42"/>
    <mergeCell ref="C71:D71"/>
    <mergeCell ref="C70:D70"/>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3"/>
  <sheetViews>
    <sheetView showGridLines="0" zoomScale="80" zoomScaleNormal="80" workbookViewId="0">
      <selection activeCell="F27" sqref="F27"/>
    </sheetView>
  </sheetViews>
  <sheetFormatPr defaultColWidth="11.5546875" defaultRowHeight="14.4"/>
  <cols>
    <col min="1" max="1" width="8.6640625" customWidth="1"/>
    <col min="2" max="2" width="3.109375" customWidth="1"/>
    <col min="3" max="3" width="74.5546875" customWidth="1"/>
    <col min="4" max="4" width="20.6640625" customWidth="1"/>
    <col min="5" max="5" width="15.88671875" customWidth="1"/>
    <col min="6" max="6" width="19.44140625" customWidth="1"/>
    <col min="7" max="7" width="19" customWidth="1"/>
    <col min="8" max="8" width="18.109375" customWidth="1"/>
    <col min="9" max="9" width="17.33203125" customWidth="1"/>
    <col min="10" max="10" width="16.5546875" customWidth="1"/>
    <col min="11" max="11" width="13.33203125" customWidth="1"/>
    <col min="12" max="12" width="12.5546875" customWidth="1"/>
    <col min="13" max="13" width="11.5546875" customWidth="1"/>
    <col min="14" max="14" width="12.33203125" style="172" customWidth="1"/>
    <col min="17" max="17" width="13.88671875" customWidth="1"/>
  </cols>
  <sheetData>
    <row r="1" spans="2:25" ht="65.25" customHeight="1"/>
    <row r="2" spans="2:25" ht="21">
      <c r="B2" s="173" t="s">
        <v>124</v>
      </c>
      <c r="D2" s="174"/>
    </row>
    <row r="3" spans="2:25" ht="15.6">
      <c r="B3" s="415" t="s">
        <v>125</v>
      </c>
      <c r="C3" s="175"/>
    </row>
    <row r="4" spans="2:25" ht="18">
      <c r="B4" s="174"/>
      <c r="C4" s="175"/>
    </row>
    <row r="5" spans="2:25" ht="18">
      <c r="B5" s="174"/>
      <c r="C5" s="93" t="s">
        <v>111</v>
      </c>
    </row>
    <row r="6" spans="2:25">
      <c r="C6" s="78" t="s">
        <v>126</v>
      </c>
      <c r="D6" s="176">
        <f>'Common Parameters'!D9</f>
        <v>0</v>
      </c>
    </row>
    <row r="7" spans="2:25">
      <c r="C7" s="177" t="s">
        <v>1</v>
      </c>
      <c r="D7" s="251">
        <f>'Common Parameters'!D4</f>
        <v>8.1299999999999997E-2</v>
      </c>
    </row>
    <row r="8" spans="2:25">
      <c r="C8" s="8" t="s">
        <v>102</v>
      </c>
      <c r="D8" s="179">
        <f>'Common Parameters'!D8</f>
        <v>0.15</v>
      </c>
      <c r="J8" s="140"/>
    </row>
    <row r="9" spans="2:25">
      <c r="C9" s="180" t="s">
        <v>112</v>
      </c>
      <c r="D9" s="178">
        <f>'Common Parameters'!D7</f>
        <v>0</v>
      </c>
      <c r="J9" s="120"/>
      <c r="O9" s="172"/>
      <c r="P9" s="172"/>
      <c r="Q9" s="172"/>
    </row>
    <row r="10" spans="2:25" ht="15.6">
      <c r="B10" s="181"/>
      <c r="P10" s="172"/>
      <c r="Q10" s="172"/>
      <c r="R10" s="172"/>
      <c r="S10" s="172"/>
    </row>
    <row r="11" spans="2:25" ht="15.6">
      <c r="B11" s="182"/>
      <c r="P11" s="172"/>
      <c r="Q11" s="172"/>
      <c r="R11" s="172"/>
      <c r="S11" s="172"/>
    </row>
    <row r="12" spans="2:25">
      <c r="C12" s="183" t="s">
        <v>127</v>
      </c>
      <c r="E12" s="141"/>
      <c r="F12" s="14" t="s">
        <v>502</v>
      </c>
      <c r="G12" s="15"/>
      <c r="H12" s="15"/>
      <c r="I12" s="15"/>
      <c r="J12" s="15"/>
      <c r="K12" s="15"/>
      <c r="L12" s="15"/>
      <c r="M12" s="15"/>
      <c r="N12" s="15"/>
      <c r="O12" s="16"/>
      <c r="P12" s="172"/>
      <c r="Q12" s="172"/>
      <c r="R12" s="172"/>
      <c r="S12" s="172"/>
    </row>
    <row r="13" spans="2:25">
      <c r="C13" s="184"/>
      <c r="D13" s="185"/>
      <c r="E13" s="184"/>
      <c r="F13" s="186">
        <v>1</v>
      </c>
      <c r="G13" s="187">
        <v>2</v>
      </c>
      <c r="H13" s="186">
        <v>3</v>
      </c>
      <c r="I13" s="187">
        <v>4</v>
      </c>
      <c r="J13" s="186">
        <v>5</v>
      </c>
      <c r="K13" s="187">
        <v>6</v>
      </c>
      <c r="L13" s="186">
        <v>7</v>
      </c>
      <c r="M13" s="187">
        <v>8</v>
      </c>
      <c r="N13" s="186">
        <v>9</v>
      </c>
      <c r="O13" s="188">
        <v>10</v>
      </c>
      <c r="P13" s="188">
        <v>11</v>
      </c>
      <c r="Q13" s="188">
        <v>12</v>
      </c>
      <c r="R13" s="188">
        <v>13</v>
      </c>
      <c r="S13" s="188">
        <v>14</v>
      </c>
      <c r="T13" s="188">
        <v>15</v>
      </c>
      <c r="U13" s="188">
        <v>16</v>
      </c>
      <c r="V13" s="188">
        <v>17</v>
      </c>
      <c r="W13" s="188">
        <v>18</v>
      </c>
      <c r="X13" s="188">
        <v>19</v>
      </c>
      <c r="Y13" s="188">
        <v>20</v>
      </c>
    </row>
    <row r="14" spans="2:25">
      <c r="C14" s="189"/>
      <c r="D14" s="185"/>
      <c r="E14" s="189"/>
      <c r="F14" s="226" t="str">
        <f>'Common Parameters'!D16</f>
        <v>spare</v>
      </c>
      <c r="G14" s="226" t="str">
        <f>'Common Parameters'!E16</f>
        <v>spare</v>
      </c>
      <c r="H14" s="226" t="str">
        <f>'Common Parameters'!F16</f>
        <v>spare</v>
      </c>
      <c r="I14" s="226" t="str">
        <f>'Common Parameters'!G16</f>
        <v>spare</v>
      </c>
      <c r="J14" s="226" t="str">
        <f>'Common Parameters'!H16</f>
        <v>spare</v>
      </c>
      <c r="K14" s="226" t="str">
        <f>'Common Parameters'!I16</f>
        <v>spare</v>
      </c>
      <c r="L14" s="226" t="str">
        <f>'Common Parameters'!J16</f>
        <v>spare</v>
      </c>
      <c r="M14" s="226" t="str">
        <f>'Common Parameters'!K16</f>
        <v>spare</v>
      </c>
      <c r="N14" s="226" t="str">
        <f>'Common Parameters'!L16</f>
        <v>spare</v>
      </c>
      <c r="O14" s="226" t="str">
        <f>'Common Parameters'!M16</f>
        <v>spare</v>
      </c>
      <c r="P14" s="226" t="str">
        <f>'Common Parameters'!N16</f>
        <v>spare</v>
      </c>
      <c r="Q14" s="226" t="str">
        <f>'Common Parameters'!O16</f>
        <v>spare</v>
      </c>
      <c r="R14" s="226" t="str">
        <f>'Common Parameters'!P16</f>
        <v>spare</v>
      </c>
      <c r="S14" s="226" t="str">
        <f>'Common Parameters'!Q16</f>
        <v>spare</v>
      </c>
      <c r="T14" s="226" t="str">
        <f>'Common Parameters'!R16</f>
        <v>spare</v>
      </c>
      <c r="U14" s="226" t="str">
        <f>'Common Parameters'!S16</f>
        <v>spare</v>
      </c>
      <c r="V14" s="226" t="str">
        <f>'Common Parameters'!T16</f>
        <v>spare</v>
      </c>
      <c r="W14" s="226" t="str">
        <f>'Common Parameters'!U16</f>
        <v>spare</v>
      </c>
      <c r="X14" s="226" t="str">
        <f>'Common Parameters'!V16</f>
        <v>spare</v>
      </c>
      <c r="Y14" s="226" t="str">
        <f>'Common Parameters'!W16</f>
        <v>spare</v>
      </c>
    </row>
    <row r="15" spans="2:25" ht="15" customHeight="1">
      <c r="C15" s="190" t="s">
        <v>7</v>
      </c>
      <c r="D15" s="190"/>
      <c r="E15" s="191"/>
      <c r="F15" s="273">
        <f>'Common Parameters'!D19</f>
        <v>0</v>
      </c>
      <c r="G15" s="273">
        <f>'Common Parameters'!E19</f>
        <v>0</v>
      </c>
      <c r="H15" s="273">
        <f>'Common Parameters'!F19</f>
        <v>0</v>
      </c>
      <c r="I15" s="273">
        <f>'Common Parameters'!G19</f>
        <v>0</v>
      </c>
      <c r="J15" s="273">
        <f>'Common Parameters'!H19</f>
        <v>0</v>
      </c>
      <c r="K15" s="273">
        <f>'Common Parameters'!I19</f>
        <v>0</v>
      </c>
      <c r="L15" s="273">
        <f>'Common Parameters'!J19</f>
        <v>0</v>
      </c>
      <c r="M15" s="273">
        <f>'Common Parameters'!K19</f>
        <v>0</v>
      </c>
      <c r="N15" s="273">
        <f>'Common Parameters'!L19</f>
        <v>0</v>
      </c>
      <c r="O15" s="273">
        <f>'Common Parameters'!M19</f>
        <v>0</v>
      </c>
      <c r="P15" s="273">
        <f>'Common Parameters'!N19</f>
        <v>0</v>
      </c>
      <c r="Q15" s="273">
        <f>'Common Parameters'!O19</f>
        <v>0</v>
      </c>
      <c r="R15" s="273">
        <f>'Common Parameters'!P19</f>
        <v>0</v>
      </c>
      <c r="S15" s="273">
        <f>'Common Parameters'!Q19</f>
        <v>0</v>
      </c>
      <c r="T15" s="273">
        <f>'Common Parameters'!R19</f>
        <v>0</v>
      </c>
      <c r="U15" s="273">
        <f>'Common Parameters'!S19</f>
        <v>0</v>
      </c>
      <c r="V15" s="273">
        <f>'Common Parameters'!T19</f>
        <v>0</v>
      </c>
      <c r="W15" s="273">
        <f>'Common Parameters'!U19</f>
        <v>0</v>
      </c>
      <c r="X15" s="273">
        <f>'Common Parameters'!V19</f>
        <v>0</v>
      </c>
      <c r="Y15" s="273">
        <f>'Common Parameters'!W19</f>
        <v>0</v>
      </c>
    </row>
    <row r="16" spans="2:25">
      <c r="C16" s="192" t="s">
        <v>113</v>
      </c>
      <c r="D16" s="192"/>
      <c r="E16" s="193"/>
      <c r="F16" s="291">
        <f>'Common Parameters'!D18</f>
        <v>0</v>
      </c>
      <c r="G16" s="291">
        <f>'Common Parameters'!E18</f>
        <v>0</v>
      </c>
      <c r="H16" s="291">
        <f>'Common Parameters'!F18</f>
        <v>0</v>
      </c>
      <c r="I16" s="291">
        <f>'Common Parameters'!G18</f>
        <v>0</v>
      </c>
      <c r="J16" s="291">
        <f>'Common Parameters'!H18</f>
        <v>0</v>
      </c>
      <c r="K16" s="291">
        <f>'Common Parameters'!I18</f>
        <v>0</v>
      </c>
      <c r="L16" s="291">
        <f>'Common Parameters'!J18</f>
        <v>0</v>
      </c>
      <c r="M16" s="291">
        <f>'Common Parameters'!K18</f>
        <v>0</v>
      </c>
      <c r="N16" s="291">
        <f>'Common Parameters'!L18</f>
        <v>0</v>
      </c>
      <c r="O16" s="291">
        <f>'Common Parameters'!M18</f>
        <v>0</v>
      </c>
      <c r="P16" s="291">
        <f>'Common Parameters'!N18</f>
        <v>0</v>
      </c>
      <c r="Q16" s="291">
        <f>'Common Parameters'!O18</f>
        <v>0</v>
      </c>
      <c r="R16" s="291">
        <f>'Common Parameters'!P18</f>
        <v>0</v>
      </c>
      <c r="S16" s="291">
        <f>'Common Parameters'!Q18</f>
        <v>0</v>
      </c>
      <c r="T16" s="291">
        <f>'Common Parameters'!R18</f>
        <v>0</v>
      </c>
      <c r="U16" s="291">
        <f>'Common Parameters'!S18</f>
        <v>0</v>
      </c>
      <c r="V16" s="291">
        <f>'Common Parameters'!T18</f>
        <v>0</v>
      </c>
      <c r="W16" s="291">
        <f>'Common Parameters'!U18</f>
        <v>0</v>
      </c>
      <c r="X16" s="291">
        <f>'Common Parameters'!V18</f>
        <v>0</v>
      </c>
      <c r="Y16" s="291">
        <f>'Common Parameters'!W18</f>
        <v>0</v>
      </c>
    </row>
    <row r="17" spans="1:25">
      <c r="F17" s="168"/>
      <c r="G17" s="168"/>
      <c r="H17" s="168"/>
      <c r="I17" s="168"/>
      <c r="J17" s="168"/>
      <c r="K17" s="168"/>
      <c r="L17" s="168"/>
      <c r="M17" s="168"/>
      <c r="N17" s="168"/>
      <c r="O17" s="168"/>
      <c r="P17" s="168"/>
      <c r="Q17" s="168"/>
      <c r="R17" s="168"/>
      <c r="S17" s="168"/>
      <c r="T17" s="168"/>
      <c r="U17" s="168"/>
      <c r="V17" s="168"/>
      <c r="W17" s="168"/>
      <c r="X17" s="168"/>
      <c r="Y17" s="168"/>
    </row>
    <row r="18" spans="1:25">
      <c r="C18" s="231" t="s">
        <v>114</v>
      </c>
      <c r="D18" s="297">
        <f>SUMPRODUCT(F15:Y15,F18:Y18)</f>
        <v>0</v>
      </c>
      <c r="E18" s="45"/>
      <c r="F18" s="267">
        <f>Revenue!D156</f>
        <v>0</v>
      </c>
      <c r="G18" s="267">
        <f>Revenue!E156</f>
        <v>0</v>
      </c>
      <c r="H18" s="267">
        <f>Revenue!F156</f>
        <v>0</v>
      </c>
      <c r="I18" s="267">
        <f>Revenue!G156</f>
        <v>0</v>
      </c>
      <c r="J18" s="267">
        <f>Revenue!H156</f>
        <v>0</v>
      </c>
      <c r="K18" s="267">
        <f>Revenue!I156</f>
        <v>0</v>
      </c>
      <c r="L18" s="267">
        <f>Revenue!J156</f>
        <v>0</v>
      </c>
      <c r="M18" s="267">
        <f>Revenue!K156</f>
        <v>0</v>
      </c>
      <c r="N18" s="267">
        <f>Revenue!L156</f>
        <v>0</v>
      </c>
      <c r="O18" s="267">
        <f>Revenue!M156</f>
        <v>0</v>
      </c>
      <c r="P18" s="267">
        <f>Revenue!N156</f>
        <v>0</v>
      </c>
      <c r="Q18" s="267">
        <f>Revenue!O156</f>
        <v>0</v>
      </c>
      <c r="R18" s="267">
        <f>Revenue!P156</f>
        <v>0</v>
      </c>
      <c r="S18" s="267">
        <f>Revenue!Q156</f>
        <v>0</v>
      </c>
      <c r="T18" s="267">
        <f>Revenue!R156</f>
        <v>0</v>
      </c>
      <c r="U18" s="267">
        <f>Revenue!S156</f>
        <v>0</v>
      </c>
      <c r="V18" s="267">
        <f>Revenue!T156</f>
        <v>0</v>
      </c>
      <c r="W18" s="267">
        <f>Revenue!U156</f>
        <v>0</v>
      </c>
      <c r="X18" s="267">
        <f>Revenue!V156</f>
        <v>0</v>
      </c>
      <c r="Y18" s="267">
        <f>Revenue!W156</f>
        <v>0</v>
      </c>
    </row>
    <row r="19" spans="1:25">
      <c r="D19" s="298"/>
      <c r="N19"/>
    </row>
    <row r="20" spans="1:25">
      <c r="C20" s="229" t="s">
        <v>115</v>
      </c>
      <c r="D20" s="297" t="e">
        <f>SUMPRODUCT($F$15:$Y$15,F20:Y20)</f>
        <v>#DIV/0!</v>
      </c>
      <c r="E20" s="230"/>
      <c r="F20" s="267" t="e">
        <f>F47</f>
        <v>#DIV/0!</v>
      </c>
      <c r="G20" s="267" t="e">
        <f t="shared" ref="G20:Y20" si="0">G47</f>
        <v>#DIV/0!</v>
      </c>
      <c r="H20" s="267" t="e">
        <f t="shared" si="0"/>
        <v>#DIV/0!</v>
      </c>
      <c r="I20" s="267" t="e">
        <f t="shared" si="0"/>
        <v>#DIV/0!</v>
      </c>
      <c r="J20" s="267" t="e">
        <f t="shared" si="0"/>
        <v>#DIV/0!</v>
      </c>
      <c r="K20" s="267" t="e">
        <f t="shared" si="0"/>
        <v>#DIV/0!</v>
      </c>
      <c r="L20" s="267" t="e">
        <f t="shared" si="0"/>
        <v>#DIV/0!</v>
      </c>
      <c r="M20" s="267" t="e">
        <f t="shared" si="0"/>
        <v>#DIV/0!</v>
      </c>
      <c r="N20" s="267" t="e">
        <f t="shared" si="0"/>
        <v>#DIV/0!</v>
      </c>
      <c r="O20" s="267" t="e">
        <f t="shared" si="0"/>
        <v>#DIV/0!</v>
      </c>
      <c r="P20" s="267" t="e">
        <f t="shared" si="0"/>
        <v>#DIV/0!</v>
      </c>
      <c r="Q20" s="267" t="e">
        <f t="shared" si="0"/>
        <v>#DIV/0!</v>
      </c>
      <c r="R20" s="267" t="e">
        <f t="shared" si="0"/>
        <v>#DIV/0!</v>
      </c>
      <c r="S20" s="267" t="e">
        <f t="shared" si="0"/>
        <v>#DIV/0!</v>
      </c>
      <c r="T20" s="267" t="e">
        <f t="shared" si="0"/>
        <v>#DIV/0!</v>
      </c>
      <c r="U20" s="267" t="e">
        <f t="shared" si="0"/>
        <v>#DIV/0!</v>
      </c>
      <c r="V20" s="267" t="e">
        <f t="shared" si="0"/>
        <v>#DIV/0!</v>
      </c>
      <c r="W20" s="267" t="e">
        <f t="shared" si="0"/>
        <v>#DIV/0!</v>
      </c>
      <c r="X20" s="267" t="e">
        <f t="shared" si="0"/>
        <v>#DIV/0!</v>
      </c>
      <c r="Y20" s="267" t="e">
        <f t="shared" si="0"/>
        <v>#DIV/0!</v>
      </c>
    </row>
    <row r="21" spans="1:25">
      <c r="C21" s="133"/>
      <c r="D21" s="299"/>
      <c r="E21" s="194"/>
      <c r="F21" s="195"/>
      <c r="G21" s="195"/>
      <c r="H21" s="195"/>
      <c r="I21" s="195"/>
      <c r="J21" s="195"/>
      <c r="K21" s="195"/>
      <c r="L21" s="195"/>
      <c r="M21" s="195"/>
      <c r="N21" s="195"/>
      <c r="O21" s="195"/>
      <c r="P21" s="195"/>
      <c r="Q21" s="195"/>
      <c r="R21" s="195"/>
      <c r="S21" s="195"/>
      <c r="T21" s="195"/>
      <c r="U21" s="195"/>
      <c r="V21" s="195"/>
      <c r="W21" s="195"/>
      <c r="X21" s="195"/>
      <c r="Y21" s="195"/>
    </row>
    <row r="22" spans="1:25">
      <c r="C22" s="198" t="s">
        <v>117</v>
      </c>
      <c r="D22" s="300">
        <f>SUMPRODUCT($F$15:$Y$15,F22:Y22)</f>
        <v>0</v>
      </c>
      <c r="E22" s="191"/>
      <c r="F22" s="267">
        <f>F64</f>
        <v>0</v>
      </c>
      <c r="G22" s="267">
        <f t="shared" ref="G22:Y22" si="1">G64</f>
        <v>0</v>
      </c>
      <c r="H22" s="267">
        <f t="shared" si="1"/>
        <v>0</v>
      </c>
      <c r="I22" s="267">
        <f t="shared" si="1"/>
        <v>0</v>
      </c>
      <c r="J22" s="267">
        <f t="shared" si="1"/>
        <v>0</v>
      </c>
      <c r="K22" s="267">
        <f t="shared" si="1"/>
        <v>0</v>
      </c>
      <c r="L22" s="267">
        <f t="shared" si="1"/>
        <v>0</v>
      </c>
      <c r="M22" s="267">
        <f t="shared" si="1"/>
        <v>0</v>
      </c>
      <c r="N22" s="267">
        <f t="shared" si="1"/>
        <v>0</v>
      </c>
      <c r="O22" s="267">
        <f t="shared" si="1"/>
        <v>0</v>
      </c>
      <c r="P22" s="267">
        <f t="shared" si="1"/>
        <v>0</v>
      </c>
      <c r="Q22" s="267">
        <f t="shared" si="1"/>
        <v>0</v>
      </c>
      <c r="R22" s="267">
        <f t="shared" si="1"/>
        <v>0</v>
      </c>
      <c r="S22" s="267">
        <f t="shared" si="1"/>
        <v>0</v>
      </c>
      <c r="T22" s="267">
        <f t="shared" si="1"/>
        <v>0</v>
      </c>
      <c r="U22" s="267">
        <f t="shared" si="1"/>
        <v>0</v>
      </c>
      <c r="V22" s="267">
        <f t="shared" si="1"/>
        <v>0</v>
      </c>
      <c r="W22" s="267">
        <f t="shared" si="1"/>
        <v>0</v>
      </c>
      <c r="X22" s="267">
        <f t="shared" si="1"/>
        <v>0</v>
      </c>
      <c r="Y22" s="267">
        <f t="shared" si="1"/>
        <v>0</v>
      </c>
    </row>
    <row r="23" spans="1:25">
      <c r="C23" s="199" t="s">
        <v>186</v>
      </c>
      <c r="D23" s="301">
        <f>SUMPRODUCT(F15:Y15,F23:Y23)</f>
        <v>0</v>
      </c>
      <c r="E23" s="200"/>
      <c r="F23" s="267">
        <f>F72</f>
        <v>0</v>
      </c>
      <c r="G23" s="267">
        <f t="shared" ref="G23:Y23" si="2">G72</f>
        <v>0</v>
      </c>
      <c r="H23" s="267">
        <f t="shared" si="2"/>
        <v>0</v>
      </c>
      <c r="I23" s="267">
        <f t="shared" si="2"/>
        <v>0</v>
      </c>
      <c r="J23" s="267">
        <f t="shared" si="2"/>
        <v>0</v>
      </c>
      <c r="K23" s="267">
        <f t="shared" si="2"/>
        <v>0</v>
      </c>
      <c r="L23" s="267">
        <f t="shared" si="2"/>
        <v>0</v>
      </c>
      <c r="M23" s="267">
        <f t="shared" si="2"/>
        <v>0</v>
      </c>
      <c r="N23" s="267">
        <f t="shared" si="2"/>
        <v>0</v>
      </c>
      <c r="O23" s="267">
        <f t="shared" si="2"/>
        <v>0</v>
      </c>
      <c r="P23" s="267">
        <f t="shared" si="2"/>
        <v>0</v>
      </c>
      <c r="Q23" s="267">
        <f t="shared" si="2"/>
        <v>0</v>
      </c>
      <c r="R23" s="267">
        <f t="shared" si="2"/>
        <v>0</v>
      </c>
      <c r="S23" s="267">
        <f t="shared" si="2"/>
        <v>0</v>
      </c>
      <c r="T23" s="267">
        <f t="shared" si="2"/>
        <v>0</v>
      </c>
      <c r="U23" s="267">
        <f t="shared" si="2"/>
        <v>0</v>
      </c>
      <c r="V23" s="267">
        <f t="shared" si="2"/>
        <v>0</v>
      </c>
      <c r="W23" s="267">
        <f t="shared" si="2"/>
        <v>0</v>
      </c>
      <c r="X23" s="267">
        <f t="shared" si="2"/>
        <v>0</v>
      </c>
      <c r="Y23" s="267">
        <f t="shared" si="2"/>
        <v>0</v>
      </c>
    </row>
    <row r="24" spans="1:25">
      <c r="C24" s="199" t="s">
        <v>118</v>
      </c>
      <c r="D24" s="301">
        <f>SUMPRODUCT(F15:Y15,F24:Y24)</f>
        <v>0</v>
      </c>
      <c r="E24" s="200"/>
      <c r="F24" s="267">
        <f>F74</f>
        <v>0</v>
      </c>
      <c r="G24" s="267">
        <f t="shared" ref="G24:Y24" si="3">G74</f>
        <v>0</v>
      </c>
      <c r="H24" s="267">
        <f t="shared" si="3"/>
        <v>0</v>
      </c>
      <c r="I24" s="267">
        <f t="shared" si="3"/>
        <v>0</v>
      </c>
      <c r="J24" s="267">
        <f t="shared" si="3"/>
        <v>0</v>
      </c>
      <c r="K24" s="267">
        <f t="shared" si="3"/>
        <v>0</v>
      </c>
      <c r="L24" s="267">
        <f t="shared" si="3"/>
        <v>0</v>
      </c>
      <c r="M24" s="267">
        <f t="shared" si="3"/>
        <v>0</v>
      </c>
      <c r="N24" s="267">
        <f t="shared" si="3"/>
        <v>0</v>
      </c>
      <c r="O24" s="267">
        <f t="shared" si="3"/>
        <v>0</v>
      </c>
      <c r="P24" s="267">
        <f t="shared" si="3"/>
        <v>0</v>
      </c>
      <c r="Q24" s="267">
        <f t="shared" si="3"/>
        <v>0</v>
      </c>
      <c r="R24" s="267">
        <f t="shared" si="3"/>
        <v>0</v>
      </c>
      <c r="S24" s="267">
        <f t="shared" si="3"/>
        <v>0</v>
      </c>
      <c r="T24" s="267">
        <f t="shared" si="3"/>
        <v>0</v>
      </c>
      <c r="U24" s="267">
        <f t="shared" si="3"/>
        <v>0</v>
      </c>
      <c r="V24" s="267">
        <f t="shared" si="3"/>
        <v>0</v>
      </c>
      <c r="W24" s="267">
        <f t="shared" si="3"/>
        <v>0</v>
      </c>
      <c r="X24" s="267">
        <f t="shared" si="3"/>
        <v>0</v>
      </c>
      <c r="Y24" s="267">
        <f t="shared" si="3"/>
        <v>0</v>
      </c>
    </row>
    <row r="25" spans="1:25">
      <c r="A25" s="26"/>
      <c r="C25" s="199" t="s">
        <v>119</v>
      </c>
      <c r="D25" s="301">
        <f>SUMPRODUCT(F15:Y15,F25:Y25)</f>
        <v>0</v>
      </c>
      <c r="E25" s="200"/>
      <c r="F25" s="267">
        <f>F83</f>
        <v>0</v>
      </c>
      <c r="G25" s="267">
        <f t="shared" ref="G25:Y25" si="4">G83</f>
        <v>0</v>
      </c>
      <c r="H25" s="267">
        <f t="shared" si="4"/>
        <v>0</v>
      </c>
      <c r="I25" s="267">
        <f t="shared" si="4"/>
        <v>0</v>
      </c>
      <c r="J25" s="267">
        <f t="shared" si="4"/>
        <v>0</v>
      </c>
      <c r="K25" s="267">
        <f t="shared" si="4"/>
        <v>0</v>
      </c>
      <c r="L25" s="267">
        <f t="shared" si="4"/>
        <v>0</v>
      </c>
      <c r="M25" s="267">
        <f t="shared" si="4"/>
        <v>0</v>
      </c>
      <c r="N25" s="267">
        <f t="shared" si="4"/>
        <v>0</v>
      </c>
      <c r="O25" s="267">
        <f t="shared" si="4"/>
        <v>0</v>
      </c>
      <c r="P25" s="267">
        <f t="shared" si="4"/>
        <v>0</v>
      </c>
      <c r="Q25" s="267">
        <f t="shared" si="4"/>
        <v>0</v>
      </c>
      <c r="R25" s="267">
        <f t="shared" si="4"/>
        <v>0</v>
      </c>
      <c r="S25" s="267">
        <f t="shared" si="4"/>
        <v>0</v>
      </c>
      <c r="T25" s="267">
        <f t="shared" si="4"/>
        <v>0</v>
      </c>
      <c r="U25" s="267">
        <f t="shared" si="4"/>
        <v>0</v>
      </c>
      <c r="V25" s="267">
        <f t="shared" si="4"/>
        <v>0</v>
      </c>
      <c r="W25" s="267">
        <f t="shared" si="4"/>
        <v>0</v>
      </c>
      <c r="X25" s="267">
        <f t="shared" si="4"/>
        <v>0</v>
      </c>
      <c r="Y25" s="267">
        <f t="shared" si="4"/>
        <v>0</v>
      </c>
    </row>
    <row r="26" spans="1:25">
      <c r="C26" s="192" t="s">
        <v>120</v>
      </c>
      <c r="D26" s="302">
        <f>SUMPRODUCT(F15:Y15,F26:Y26)</f>
        <v>0</v>
      </c>
      <c r="E26" s="193"/>
      <c r="F26" s="267">
        <f>F83</f>
        <v>0</v>
      </c>
      <c r="G26" s="267">
        <f>'Common Parameters'!E7*Revenue!E156</f>
        <v>0</v>
      </c>
      <c r="H26" s="267">
        <f>'Common Parameters'!F7*Revenue!F156</f>
        <v>0</v>
      </c>
      <c r="I26" s="267">
        <f>'Common Parameters'!G7*Revenue!G156</f>
        <v>0</v>
      </c>
      <c r="J26" s="267">
        <f>'Common Parameters'!H7*Revenue!H156</f>
        <v>0</v>
      </c>
      <c r="K26" s="267">
        <f>'Common Parameters'!I7*Revenue!I156</f>
        <v>0</v>
      </c>
      <c r="L26" s="267">
        <f>'Common Parameters'!J7*Revenue!J156</f>
        <v>0</v>
      </c>
      <c r="M26" s="267">
        <f>'Common Parameters'!K7*Revenue!K156</f>
        <v>0</v>
      </c>
      <c r="N26" s="267">
        <f>'Common Parameters'!L7*Revenue!L156</f>
        <v>0</v>
      </c>
      <c r="O26" s="267">
        <f>'Common Parameters'!M7*Revenue!M156</f>
        <v>0</v>
      </c>
      <c r="P26" s="267">
        <f>'Common Parameters'!N7*Revenue!N156</f>
        <v>0</v>
      </c>
      <c r="Q26" s="267">
        <f>'Common Parameters'!O7*Revenue!O156</f>
        <v>0</v>
      </c>
      <c r="R26" s="267">
        <f>'Common Parameters'!P7*Revenue!P156</f>
        <v>0</v>
      </c>
      <c r="S26" s="267">
        <f>'Common Parameters'!Q7*Revenue!Q156</f>
        <v>0</v>
      </c>
      <c r="T26" s="267">
        <f>'Common Parameters'!R7*Revenue!R156</f>
        <v>0</v>
      </c>
      <c r="U26" s="267">
        <f>'Common Parameters'!S7*Revenue!S156</f>
        <v>0</v>
      </c>
      <c r="V26" s="267">
        <f>'Common Parameters'!T7*Revenue!T156</f>
        <v>0</v>
      </c>
      <c r="W26" s="267">
        <f>'Common Parameters'!U7*Revenue!U156</f>
        <v>0</v>
      </c>
      <c r="X26" s="267">
        <f>'Common Parameters'!V7*Revenue!V156</f>
        <v>0</v>
      </c>
      <c r="Y26" s="267">
        <f>'Common Parameters'!W7*Revenue!W156</f>
        <v>0</v>
      </c>
    </row>
    <row r="27" spans="1:25">
      <c r="D27" s="303"/>
      <c r="F27" s="201"/>
      <c r="G27" s="201"/>
      <c r="H27" s="201"/>
      <c r="I27" s="201"/>
      <c r="J27" s="201"/>
      <c r="K27" s="201"/>
      <c r="L27" s="201"/>
      <c r="M27" s="201"/>
      <c r="N27" s="201"/>
      <c r="O27" s="201"/>
      <c r="P27" s="201"/>
      <c r="Q27" s="201"/>
      <c r="R27" s="201"/>
      <c r="S27" s="201"/>
      <c r="T27" s="201"/>
      <c r="U27" s="201"/>
      <c r="V27" s="201"/>
      <c r="W27" s="201"/>
      <c r="X27" s="201"/>
      <c r="Y27" s="201"/>
    </row>
    <row r="28" spans="1:25">
      <c r="C28" s="196" t="s">
        <v>121</v>
      </c>
      <c r="D28" s="304" t="e">
        <f>D18-(SUM(D20:D26))</f>
        <v>#DIV/0!</v>
      </c>
      <c r="E28" s="197"/>
      <c r="F28" s="272" t="e">
        <f>F18-(F20+(SUM(F22:F26)))</f>
        <v>#DIV/0!</v>
      </c>
      <c r="G28" s="272" t="e">
        <f t="shared" ref="G28:Y28" si="5">G18-(G20+(SUM(G22:G26)))</f>
        <v>#DIV/0!</v>
      </c>
      <c r="H28" s="272" t="e">
        <f t="shared" si="5"/>
        <v>#DIV/0!</v>
      </c>
      <c r="I28" s="272" t="e">
        <f t="shared" si="5"/>
        <v>#DIV/0!</v>
      </c>
      <c r="J28" s="272" t="e">
        <f t="shared" si="5"/>
        <v>#DIV/0!</v>
      </c>
      <c r="K28" s="272" t="e">
        <f t="shared" si="5"/>
        <v>#DIV/0!</v>
      </c>
      <c r="L28" s="272" t="e">
        <f t="shared" si="5"/>
        <v>#DIV/0!</v>
      </c>
      <c r="M28" s="272" t="e">
        <f t="shared" si="5"/>
        <v>#DIV/0!</v>
      </c>
      <c r="N28" s="272" t="e">
        <f t="shared" si="5"/>
        <v>#DIV/0!</v>
      </c>
      <c r="O28" s="272" t="e">
        <f t="shared" si="5"/>
        <v>#DIV/0!</v>
      </c>
      <c r="P28" s="272" t="e">
        <f t="shared" si="5"/>
        <v>#DIV/0!</v>
      </c>
      <c r="Q28" s="272" t="e">
        <f t="shared" si="5"/>
        <v>#DIV/0!</v>
      </c>
      <c r="R28" s="272" t="e">
        <f t="shared" si="5"/>
        <v>#DIV/0!</v>
      </c>
      <c r="S28" s="272" t="e">
        <f t="shared" si="5"/>
        <v>#DIV/0!</v>
      </c>
      <c r="T28" s="272" t="e">
        <f t="shared" si="5"/>
        <v>#DIV/0!</v>
      </c>
      <c r="U28" s="272" t="e">
        <f t="shared" si="5"/>
        <v>#DIV/0!</v>
      </c>
      <c r="V28" s="272" t="e">
        <f t="shared" si="5"/>
        <v>#DIV/0!</v>
      </c>
      <c r="W28" s="272" t="e">
        <f t="shared" si="5"/>
        <v>#DIV/0!</v>
      </c>
      <c r="X28" s="272" t="e">
        <f t="shared" si="5"/>
        <v>#DIV/0!</v>
      </c>
      <c r="Y28" s="272" t="e">
        <f t="shared" si="5"/>
        <v>#DIV/0!</v>
      </c>
    </row>
    <row r="29" spans="1:25">
      <c r="C29" s="192" t="s">
        <v>116</v>
      </c>
      <c r="D29" s="292" t="e">
        <f>D28/D18</f>
        <v>#DIV/0!</v>
      </c>
      <c r="E29" s="192"/>
      <c r="F29" s="288">
        <f>IFERROR(F28/F18,0)</f>
        <v>0</v>
      </c>
      <c r="G29" s="288">
        <f t="shared" ref="G29:Y29" si="6">IFERROR(G28/G18,0)</f>
        <v>0</v>
      </c>
      <c r="H29" s="288">
        <f t="shared" si="6"/>
        <v>0</v>
      </c>
      <c r="I29" s="288">
        <f t="shared" si="6"/>
        <v>0</v>
      </c>
      <c r="J29" s="288">
        <f t="shared" si="6"/>
        <v>0</v>
      </c>
      <c r="K29" s="288">
        <f t="shared" si="6"/>
        <v>0</v>
      </c>
      <c r="L29" s="288">
        <f t="shared" si="6"/>
        <v>0</v>
      </c>
      <c r="M29" s="288">
        <f t="shared" si="6"/>
        <v>0</v>
      </c>
      <c r="N29" s="288">
        <f t="shared" si="6"/>
        <v>0</v>
      </c>
      <c r="O29" s="288">
        <f t="shared" si="6"/>
        <v>0</v>
      </c>
      <c r="P29" s="288">
        <f t="shared" si="6"/>
        <v>0</v>
      </c>
      <c r="Q29" s="288">
        <f t="shared" si="6"/>
        <v>0</v>
      </c>
      <c r="R29" s="288">
        <f t="shared" si="6"/>
        <v>0</v>
      </c>
      <c r="S29" s="288">
        <f t="shared" si="6"/>
        <v>0</v>
      </c>
      <c r="T29" s="288">
        <f t="shared" si="6"/>
        <v>0</v>
      </c>
      <c r="U29" s="288">
        <f t="shared" si="6"/>
        <v>0</v>
      </c>
      <c r="V29" s="288">
        <f t="shared" si="6"/>
        <v>0</v>
      </c>
      <c r="W29" s="288">
        <f t="shared" si="6"/>
        <v>0</v>
      </c>
      <c r="X29" s="288">
        <f t="shared" si="6"/>
        <v>0</v>
      </c>
      <c r="Y29" s="288">
        <f t="shared" si="6"/>
        <v>0</v>
      </c>
    </row>
    <row r="30" spans="1:25">
      <c r="N30"/>
    </row>
    <row r="31" spans="1:25">
      <c r="D31" s="202"/>
      <c r="E31" s="202"/>
      <c r="F31" s="202"/>
      <c r="G31" s="202"/>
      <c r="H31" s="202"/>
      <c r="I31" s="202"/>
      <c r="J31" s="202"/>
      <c r="K31" s="202"/>
      <c r="L31" s="202"/>
    </row>
    <row r="32" spans="1:25" ht="21">
      <c r="B32" s="173" t="s">
        <v>128</v>
      </c>
      <c r="D32" s="202"/>
      <c r="E32" s="202"/>
      <c r="F32" s="202"/>
      <c r="G32" s="202"/>
      <c r="H32" s="202"/>
      <c r="I32" s="202"/>
      <c r="J32" s="202"/>
      <c r="K32" s="202"/>
      <c r="L32" s="202"/>
    </row>
    <row r="33" spans="2:25" ht="15.6">
      <c r="B33" s="416" t="s">
        <v>480</v>
      </c>
      <c r="D33" s="202"/>
      <c r="E33" s="202"/>
      <c r="F33" s="202"/>
      <c r="G33" s="202"/>
      <c r="H33" s="202"/>
      <c r="I33" s="202"/>
      <c r="J33" s="202"/>
      <c r="K33" s="202"/>
      <c r="L33" s="202"/>
    </row>
    <row r="34" spans="2:25">
      <c r="D34" s="202"/>
      <c r="E34" s="202"/>
      <c r="F34" s="202"/>
      <c r="G34" s="202"/>
      <c r="H34" s="202"/>
      <c r="I34" s="202"/>
      <c r="J34" s="202"/>
      <c r="K34" s="202"/>
      <c r="L34" s="202"/>
    </row>
    <row r="35" spans="2:25" ht="18.75" customHeight="1">
      <c r="B35" s="173"/>
      <c r="C35" s="183" t="s">
        <v>127</v>
      </c>
      <c r="E35" s="202"/>
      <c r="F35" s="14" t="s">
        <v>502</v>
      </c>
      <c r="G35" s="15"/>
      <c r="H35" s="15"/>
      <c r="I35" s="15"/>
      <c r="J35" s="15"/>
      <c r="K35" s="15"/>
      <c r="L35" s="15"/>
      <c r="M35" s="15"/>
      <c r="N35" s="15"/>
      <c r="O35" s="16"/>
    </row>
    <row r="36" spans="2:25" ht="15.6">
      <c r="B36" s="182"/>
      <c r="D36" s="203"/>
      <c r="E36" s="132"/>
      <c r="F36" s="204">
        <v>1</v>
      </c>
      <c r="G36" s="205">
        <v>2</v>
      </c>
      <c r="H36" s="204">
        <v>3</v>
      </c>
      <c r="I36" s="205">
        <v>4</v>
      </c>
      <c r="J36" s="204">
        <v>5</v>
      </c>
      <c r="K36" s="205">
        <v>6</v>
      </c>
      <c r="L36" s="204">
        <v>7</v>
      </c>
      <c r="M36" s="205">
        <v>8</v>
      </c>
      <c r="N36" s="204">
        <v>9</v>
      </c>
      <c r="O36" s="206">
        <v>10</v>
      </c>
      <c r="P36" s="206">
        <v>11</v>
      </c>
      <c r="Q36" s="206">
        <v>12</v>
      </c>
      <c r="R36" s="206">
        <v>13</v>
      </c>
      <c r="S36" s="206">
        <v>14</v>
      </c>
      <c r="T36" s="206">
        <v>15</v>
      </c>
      <c r="U36" s="206">
        <v>16</v>
      </c>
      <c r="V36" s="206">
        <v>17</v>
      </c>
      <c r="W36" s="206">
        <v>18</v>
      </c>
      <c r="X36" s="206">
        <v>19</v>
      </c>
      <c r="Y36" s="206">
        <v>20</v>
      </c>
    </row>
    <row r="37" spans="2:25">
      <c r="C37" s="189"/>
      <c r="D37" s="203"/>
      <c r="E37" s="189"/>
      <c r="F37" s="207" t="str">
        <f t="shared" ref="F37:O37" si="7">F14</f>
        <v>spare</v>
      </c>
      <c r="G37" s="207" t="str">
        <f t="shared" si="7"/>
        <v>spare</v>
      </c>
      <c r="H37" s="207" t="str">
        <f t="shared" si="7"/>
        <v>spare</v>
      </c>
      <c r="I37" s="207" t="str">
        <f t="shared" si="7"/>
        <v>spare</v>
      </c>
      <c r="J37" s="207" t="str">
        <f t="shared" si="7"/>
        <v>spare</v>
      </c>
      <c r="K37" s="207" t="str">
        <f t="shared" si="7"/>
        <v>spare</v>
      </c>
      <c r="L37" s="207" t="str">
        <f t="shared" si="7"/>
        <v>spare</v>
      </c>
      <c r="M37" s="207" t="str">
        <f t="shared" si="7"/>
        <v>spare</v>
      </c>
      <c r="N37" s="207" t="str">
        <f t="shared" si="7"/>
        <v>spare</v>
      </c>
      <c r="O37" s="207" t="str">
        <f t="shared" si="7"/>
        <v>spare</v>
      </c>
      <c r="P37" s="207" t="str">
        <f t="shared" ref="P37:Y37" si="8">P14</f>
        <v>spare</v>
      </c>
      <c r="Q37" s="207" t="str">
        <f t="shared" si="8"/>
        <v>spare</v>
      </c>
      <c r="R37" s="207" t="str">
        <f t="shared" si="8"/>
        <v>spare</v>
      </c>
      <c r="S37" s="207" t="str">
        <f t="shared" si="8"/>
        <v>spare</v>
      </c>
      <c r="T37" s="207" t="str">
        <f t="shared" si="8"/>
        <v>spare</v>
      </c>
      <c r="U37" s="207" t="str">
        <f t="shared" si="8"/>
        <v>spare</v>
      </c>
      <c r="V37" s="207" t="str">
        <f t="shared" si="8"/>
        <v>spare</v>
      </c>
      <c r="W37" s="207" t="str">
        <f t="shared" si="8"/>
        <v>spare</v>
      </c>
      <c r="X37" s="207" t="str">
        <f t="shared" si="8"/>
        <v>spare</v>
      </c>
      <c r="Y37" s="207" t="str">
        <f t="shared" si="8"/>
        <v>spare</v>
      </c>
    </row>
    <row r="38" spans="2:25">
      <c r="C38" s="472" t="s">
        <v>7</v>
      </c>
      <c r="D38" s="472"/>
      <c r="E38" s="191"/>
      <c r="F38" s="293">
        <f t="shared" ref="F38:O38" si="9">F15</f>
        <v>0</v>
      </c>
      <c r="G38" s="293">
        <f t="shared" si="9"/>
        <v>0</v>
      </c>
      <c r="H38" s="293">
        <f t="shared" si="9"/>
        <v>0</v>
      </c>
      <c r="I38" s="293">
        <f t="shared" si="9"/>
        <v>0</v>
      </c>
      <c r="J38" s="293">
        <f t="shared" si="9"/>
        <v>0</v>
      </c>
      <c r="K38" s="293">
        <f t="shared" si="9"/>
        <v>0</v>
      </c>
      <c r="L38" s="293">
        <f t="shared" si="9"/>
        <v>0</v>
      </c>
      <c r="M38" s="293">
        <f t="shared" si="9"/>
        <v>0</v>
      </c>
      <c r="N38" s="293">
        <f t="shared" si="9"/>
        <v>0</v>
      </c>
      <c r="O38" s="293">
        <f t="shared" si="9"/>
        <v>0</v>
      </c>
      <c r="P38" s="293">
        <f t="shared" ref="P38:Y38" si="10">P15</f>
        <v>0</v>
      </c>
      <c r="Q38" s="293">
        <f t="shared" si="10"/>
        <v>0</v>
      </c>
      <c r="R38" s="293">
        <f t="shared" si="10"/>
        <v>0</v>
      </c>
      <c r="S38" s="293">
        <f t="shared" si="10"/>
        <v>0</v>
      </c>
      <c r="T38" s="293">
        <f t="shared" si="10"/>
        <v>0</v>
      </c>
      <c r="U38" s="293">
        <f t="shared" si="10"/>
        <v>0</v>
      </c>
      <c r="V38" s="293">
        <f t="shared" si="10"/>
        <v>0</v>
      </c>
      <c r="W38" s="293">
        <f t="shared" si="10"/>
        <v>0</v>
      </c>
      <c r="X38" s="293">
        <f t="shared" si="10"/>
        <v>0</v>
      </c>
      <c r="Y38" s="293">
        <f t="shared" si="10"/>
        <v>0</v>
      </c>
    </row>
    <row r="39" spans="2:25">
      <c r="C39" s="192" t="s">
        <v>113</v>
      </c>
      <c r="D39" s="192"/>
      <c r="E39" s="193"/>
      <c r="F39" s="294">
        <f t="shared" ref="F39:O39" si="11">F16</f>
        <v>0</v>
      </c>
      <c r="G39" s="294">
        <f t="shared" si="11"/>
        <v>0</v>
      </c>
      <c r="H39" s="294">
        <f t="shared" si="11"/>
        <v>0</v>
      </c>
      <c r="I39" s="294">
        <f t="shared" si="11"/>
        <v>0</v>
      </c>
      <c r="J39" s="294">
        <f t="shared" si="11"/>
        <v>0</v>
      </c>
      <c r="K39" s="294">
        <f t="shared" si="11"/>
        <v>0</v>
      </c>
      <c r="L39" s="294">
        <f t="shared" si="11"/>
        <v>0</v>
      </c>
      <c r="M39" s="294">
        <f t="shared" si="11"/>
        <v>0</v>
      </c>
      <c r="N39" s="294">
        <f t="shared" si="11"/>
        <v>0</v>
      </c>
      <c r="O39" s="294">
        <f t="shared" si="11"/>
        <v>0</v>
      </c>
      <c r="P39" s="294">
        <f t="shared" ref="P39:Y39" si="12">P16</f>
        <v>0</v>
      </c>
      <c r="Q39" s="294">
        <f t="shared" si="12"/>
        <v>0</v>
      </c>
      <c r="R39" s="294">
        <f t="shared" si="12"/>
        <v>0</v>
      </c>
      <c r="S39" s="294">
        <f t="shared" si="12"/>
        <v>0</v>
      </c>
      <c r="T39" s="294">
        <f t="shared" si="12"/>
        <v>0</v>
      </c>
      <c r="U39" s="294">
        <f t="shared" si="12"/>
        <v>0</v>
      </c>
      <c r="V39" s="294">
        <f t="shared" si="12"/>
        <v>0</v>
      </c>
      <c r="W39" s="294">
        <f t="shared" si="12"/>
        <v>0</v>
      </c>
      <c r="X39" s="294">
        <f t="shared" si="12"/>
        <v>0</v>
      </c>
      <c r="Y39" s="294">
        <f t="shared" si="12"/>
        <v>0</v>
      </c>
    </row>
    <row r="40" spans="2:25">
      <c r="C40" s="189"/>
      <c r="D40" s="189"/>
      <c r="E40" s="189"/>
      <c r="F40" s="208"/>
      <c r="G40" s="208"/>
      <c r="H40" s="208"/>
      <c r="I40" s="208"/>
      <c r="J40" s="208"/>
      <c r="K40" s="208"/>
      <c r="L40" s="208"/>
      <c r="M40" s="208"/>
      <c r="N40" s="208"/>
      <c r="O40" s="208"/>
      <c r="P40" s="208"/>
      <c r="Q40" s="208"/>
      <c r="R40" s="208"/>
      <c r="S40" s="208"/>
      <c r="T40" s="208"/>
      <c r="U40" s="208"/>
      <c r="V40" s="208"/>
      <c r="W40" s="208"/>
      <c r="X40" s="208"/>
      <c r="Y40" s="208"/>
    </row>
    <row r="41" spans="2:25">
      <c r="B41" s="93"/>
      <c r="C41" s="196" t="s">
        <v>114</v>
      </c>
      <c r="D41" s="304">
        <f>SUMPRODUCT(F38:Y38,F41:Y41)</f>
        <v>0</v>
      </c>
      <c r="E41" s="209"/>
      <c r="F41" s="266">
        <f t="shared" ref="F41:Y41" si="13">SUM(F42:F45)</f>
        <v>0</v>
      </c>
      <c r="G41" s="266">
        <f t="shared" si="13"/>
        <v>0</v>
      </c>
      <c r="H41" s="266">
        <f t="shared" si="13"/>
        <v>0</v>
      </c>
      <c r="I41" s="266">
        <f t="shared" si="13"/>
        <v>0</v>
      </c>
      <c r="J41" s="266">
        <f t="shared" si="13"/>
        <v>0</v>
      </c>
      <c r="K41" s="266">
        <f t="shared" si="13"/>
        <v>0</v>
      </c>
      <c r="L41" s="266">
        <f t="shared" si="13"/>
        <v>0</v>
      </c>
      <c r="M41" s="266">
        <f t="shared" si="13"/>
        <v>0</v>
      </c>
      <c r="N41" s="266">
        <f t="shared" si="13"/>
        <v>0</v>
      </c>
      <c r="O41" s="266">
        <f t="shared" si="13"/>
        <v>0</v>
      </c>
      <c r="P41" s="266">
        <f t="shared" si="13"/>
        <v>0</v>
      </c>
      <c r="Q41" s="266">
        <f t="shared" si="13"/>
        <v>0</v>
      </c>
      <c r="R41" s="266">
        <f t="shared" si="13"/>
        <v>0</v>
      </c>
      <c r="S41" s="266">
        <f t="shared" si="13"/>
        <v>0</v>
      </c>
      <c r="T41" s="266">
        <f t="shared" si="13"/>
        <v>0</v>
      </c>
      <c r="U41" s="266">
        <f t="shared" si="13"/>
        <v>0</v>
      </c>
      <c r="V41" s="266">
        <f t="shared" si="13"/>
        <v>0</v>
      </c>
      <c r="W41" s="266">
        <f t="shared" si="13"/>
        <v>0</v>
      </c>
      <c r="X41" s="266">
        <f t="shared" si="13"/>
        <v>0</v>
      </c>
      <c r="Y41" s="266">
        <f t="shared" si="13"/>
        <v>0</v>
      </c>
    </row>
    <row r="42" spans="2:25">
      <c r="B42" s="93"/>
      <c r="C42" s="213" t="s">
        <v>83</v>
      </c>
      <c r="D42" s="305">
        <f t="shared" ref="D42:D45" si="14">SUMPRODUCT($F$38:$Y$38,F42:Y42)</f>
        <v>0</v>
      </c>
      <c r="E42" s="210"/>
      <c r="F42" s="267">
        <f>Revenue!D152</f>
        <v>0</v>
      </c>
      <c r="G42" s="267">
        <f>Revenue!E152</f>
        <v>0</v>
      </c>
      <c r="H42" s="267">
        <f>Revenue!F152</f>
        <v>0</v>
      </c>
      <c r="I42" s="267">
        <f>Revenue!G152</f>
        <v>0</v>
      </c>
      <c r="J42" s="267">
        <f>Revenue!H152</f>
        <v>0</v>
      </c>
      <c r="K42" s="267">
        <f>Revenue!I152</f>
        <v>0</v>
      </c>
      <c r="L42" s="267">
        <f>Revenue!J152</f>
        <v>0</v>
      </c>
      <c r="M42" s="267">
        <f>Revenue!K152</f>
        <v>0</v>
      </c>
      <c r="N42" s="267">
        <f>Revenue!L152</f>
        <v>0</v>
      </c>
      <c r="O42" s="267">
        <f>Revenue!M152</f>
        <v>0</v>
      </c>
      <c r="P42" s="267">
        <f>Revenue!N152</f>
        <v>0</v>
      </c>
      <c r="Q42" s="267">
        <f>Revenue!O152</f>
        <v>0</v>
      </c>
      <c r="R42" s="267">
        <f>Revenue!P152</f>
        <v>0</v>
      </c>
      <c r="S42" s="267">
        <f>Revenue!Q152</f>
        <v>0</v>
      </c>
      <c r="T42" s="267">
        <f>Revenue!R152</f>
        <v>0</v>
      </c>
      <c r="U42" s="267">
        <f>Revenue!S152</f>
        <v>0</v>
      </c>
      <c r="V42" s="267">
        <f>Revenue!T152</f>
        <v>0</v>
      </c>
      <c r="W42" s="267">
        <f>Revenue!U152</f>
        <v>0</v>
      </c>
      <c r="X42" s="267">
        <f>Revenue!V152</f>
        <v>0</v>
      </c>
      <c r="Y42" s="267">
        <f>Revenue!W152</f>
        <v>0</v>
      </c>
    </row>
    <row r="43" spans="2:25">
      <c r="C43" s="213" t="s">
        <v>504</v>
      </c>
      <c r="D43" s="305">
        <f t="shared" si="14"/>
        <v>0</v>
      </c>
      <c r="E43" s="210"/>
      <c r="F43" s="267">
        <f>Revenue!D153</f>
        <v>0</v>
      </c>
      <c r="G43" s="267">
        <f>Revenue!E153</f>
        <v>0</v>
      </c>
      <c r="H43" s="267">
        <f>Revenue!F153</f>
        <v>0</v>
      </c>
      <c r="I43" s="267">
        <f>Revenue!G153</f>
        <v>0</v>
      </c>
      <c r="J43" s="267">
        <f>Revenue!H153</f>
        <v>0</v>
      </c>
      <c r="K43" s="267">
        <f>Revenue!I153</f>
        <v>0</v>
      </c>
      <c r="L43" s="267">
        <f>Revenue!J153</f>
        <v>0</v>
      </c>
      <c r="M43" s="267">
        <f>Revenue!K153</f>
        <v>0</v>
      </c>
      <c r="N43" s="267">
        <f>Revenue!L153</f>
        <v>0</v>
      </c>
      <c r="O43" s="267">
        <f>Revenue!M153</f>
        <v>0</v>
      </c>
      <c r="P43" s="267">
        <f>Revenue!N153</f>
        <v>0</v>
      </c>
      <c r="Q43" s="267">
        <f>Revenue!O153</f>
        <v>0</v>
      </c>
      <c r="R43" s="267">
        <f>Revenue!P153</f>
        <v>0</v>
      </c>
      <c r="S43" s="267">
        <f>Revenue!Q153</f>
        <v>0</v>
      </c>
      <c r="T43" s="267">
        <f>Revenue!R153</f>
        <v>0</v>
      </c>
      <c r="U43" s="267">
        <f>Revenue!S153</f>
        <v>0</v>
      </c>
      <c r="V43" s="267">
        <f>Revenue!T153</f>
        <v>0</v>
      </c>
      <c r="W43" s="267">
        <f>Revenue!U153</f>
        <v>0</v>
      </c>
      <c r="X43" s="267">
        <f>Revenue!V153</f>
        <v>0</v>
      </c>
      <c r="Y43" s="267">
        <f>Revenue!W153</f>
        <v>0</v>
      </c>
    </row>
    <row r="44" spans="2:25">
      <c r="C44" s="213" t="s">
        <v>330</v>
      </c>
      <c r="D44" s="305">
        <f t="shared" si="14"/>
        <v>0</v>
      </c>
      <c r="E44" s="210"/>
      <c r="F44" s="267">
        <f>Revenue!D154</f>
        <v>0</v>
      </c>
      <c r="G44" s="267">
        <f>Revenue!E154</f>
        <v>0</v>
      </c>
      <c r="H44" s="267">
        <f>Revenue!F154</f>
        <v>0</v>
      </c>
      <c r="I44" s="267">
        <f>Revenue!G154</f>
        <v>0</v>
      </c>
      <c r="J44" s="267">
        <f>Revenue!H154</f>
        <v>0</v>
      </c>
      <c r="K44" s="267">
        <f>Revenue!I154</f>
        <v>0</v>
      </c>
      <c r="L44" s="267">
        <f>Revenue!J154</f>
        <v>0</v>
      </c>
      <c r="M44" s="267">
        <f>Revenue!K154</f>
        <v>0</v>
      </c>
      <c r="N44" s="267">
        <f>Revenue!L154</f>
        <v>0</v>
      </c>
      <c r="O44" s="267">
        <f>Revenue!M154</f>
        <v>0</v>
      </c>
      <c r="P44" s="267">
        <f>Revenue!N154</f>
        <v>0</v>
      </c>
      <c r="Q44" s="267">
        <f>Revenue!O154</f>
        <v>0</v>
      </c>
      <c r="R44" s="267">
        <f>Revenue!P154</f>
        <v>0</v>
      </c>
      <c r="S44" s="267">
        <f>Revenue!Q154</f>
        <v>0</v>
      </c>
      <c r="T44" s="267">
        <f>Revenue!R154</f>
        <v>0</v>
      </c>
      <c r="U44" s="267">
        <f>Revenue!S154</f>
        <v>0</v>
      </c>
      <c r="V44" s="267">
        <f>Revenue!T154</f>
        <v>0</v>
      </c>
      <c r="W44" s="267">
        <f>Revenue!U154</f>
        <v>0</v>
      </c>
      <c r="X44" s="267">
        <f>Revenue!V154</f>
        <v>0</v>
      </c>
      <c r="Y44" s="267">
        <f>Revenue!W154</f>
        <v>0</v>
      </c>
    </row>
    <row r="45" spans="2:25">
      <c r="C45" s="213" t="s">
        <v>331</v>
      </c>
      <c r="D45" s="305">
        <f t="shared" si="14"/>
        <v>0</v>
      </c>
      <c r="E45" s="210"/>
      <c r="F45" s="267">
        <f>Revenue!D155</f>
        <v>0</v>
      </c>
      <c r="G45" s="267">
        <f>Revenue!E155</f>
        <v>0</v>
      </c>
      <c r="H45" s="267">
        <f>Revenue!F155</f>
        <v>0</v>
      </c>
      <c r="I45" s="267">
        <f>Revenue!G155</f>
        <v>0</v>
      </c>
      <c r="J45" s="267">
        <f>Revenue!H155</f>
        <v>0</v>
      </c>
      <c r="K45" s="267">
        <f>Revenue!I155</f>
        <v>0</v>
      </c>
      <c r="L45" s="267">
        <f>Revenue!J155</f>
        <v>0</v>
      </c>
      <c r="M45" s="267">
        <f>Revenue!K155</f>
        <v>0</v>
      </c>
      <c r="N45" s="267">
        <f>Revenue!L155</f>
        <v>0</v>
      </c>
      <c r="O45" s="267">
        <f>Revenue!M155</f>
        <v>0</v>
      </c>
      <c r="P45" s="267">
        <f>Revenue!N155</f>
        <v>0</v>
      </c>
      <c r="Q45" s="267">
        <f>Revenue!O155</f>
        <v>0</v>
      </c>
      <c r="R45" s="267">
        <f>Revenue!P155</f>
        <v>0</v>
      </c>
      <c r="S45" s="267">
        <f>Revenue!Q155</f>
        <v>0</v>
      </c>
      <c r="T45" s="267">
        <f>Revenue!R155</f>
        <v>0</v>
      </c>
      <c r="U45" s="267">
        <f>Revenue!S155</f>
        <v>0</v>
      </c>
      <c r="V45" s="267">
        <f>Revenue!T155</f>
        <v>0</v>
      </c>
      <c r="W45" s="267">
        <f>Revenue!U155</f>
        <v>0</v>
      </c>
      <c r="X45" s="267">
        <f>Revenue!V155</f>
        <v>0</v>
      </c>
      <c r="Y45" s="267">
        <f>Revenue!W155</f>
        <v>0</v>
      </c>
    </row>
    <row r="46" spans="2:25">
      <c r="D46" s="298"/>
      <c r="E46" s="189"/>
      <c r="N46"/>
      <c r="O46" s="222"/>
    </row>
    <row r="47" spans="2:25">
      <c r="C47" s="196" t="s">
        <v>115</v>
      </c>
      <c r="D47" s="304" t="e">
        <f>D48+D62</f>
        <v>#DIV/0!</v>
      </c>
      <c r="E47" s="212"/>
      <c r="F47" s="266" t="e">
        <f>F48+F62</f>
        <v>#DIV/0!</v>
      </c>
      <c r="G47" s="266" t="e">
        <f t="shared" ref="G47:Y47" si="15">G48+G62</f>
        <v>#DIV/0!</v>
      </c>
      <c r="H47" s="266" t="e">
        <f t="shared" si="15"/>
        <v>#DIV/0!</v>
      </c>
      <c r="I47" s="266" t="e">
        <f t="shared" si="15"/>
        <v>#DIV/0!</v>
      </c>
      <c r="J47" s="266" t="e">
        <f t="shared" si="15"/>
        <v>#DIV/0!</v>
      </c>
      <c r="K47" s="266" t="e">
        <f t="shared" si="15"/>
        <v>#DIV/0!</v>
      </c>
      <c r="L47" s="266" t="e">
        <f t="shared" si="15"/>
        <v>#DIV/0!</v>
      </c>
      <c r="M47" s="266" t="e">
        <f t="shared" si="15"/>
        <v>#DIV/0!</v>
      </c>
      <c r="N47" s="266" t="e">
        <f t="shared" si="15"/>
        <v>#DIV/0!</v>
      </c>
      <c r="O47" s="266" t="e">
        <f t="shared" si="15"/>
        <v>#DIV/0!</v>
      </c>
      <c r="P47" s="266" t="e">
        <f t="shared" si="15"/>
        <v>#DIV/0!</v>
      </c>
      <c r="Q47" s="266" t="e">
        <f t="shared" si="15"/>
        <v>#DIV/0!</v>
      </c>
      <c r="R47" s="266" t="e">
        <f t="shared" si="15"/>
        <v>#DIV/0!</v>
      </c>
      <c r="S47" s="266" t="e">
        <f t="shared" si="15"/>
        <v>#DIV/0!</v>
      </c>
      <c r="T47" s="266" t="e">
        <f t="shared" si="15"/>
        <v>#DIV/0!</v>
      </c>
      <c r="U47" s="266" t="e">
        <f t="shared" si="15"/>
        <v>#DIV/0!</v>
      </c>
      <c r="V47" s="266" t="e">
        <f t="shared" si="15"/>
        <v>#DIV/0!</v>
      </c>
      <c r="W47" s="266" t="e">
        <f t="shared" si="15"/>
        <v>#DIV/0!</v>
      </c>
      <c r="X47" s="266" t="e">
        <f t="shared" si="15"/>
        <v>#DIV/0!</v>
      </c>
      <c r="Y47" s="266" t="e">
        <f t="shared" si="15"/>
        <v>#DIV/0!</v>
      </c>
    </row>
    <row r="48" spans="2:25">
      <c r="B48" s="93"/>
      <c r="C48" s="211" t="s">
        <v>122</v>
      </c>
      <c r="D48" s="306">
        <f>SUMPRODUCT($F$38:$Y$38,F48:Y48)</f>
        <v>0</v>
      </c>
      <c r="E48" s="210"/>
      <c r="F48" s="268">
        <f>SUM(F49:F61)</f>
        <v>0</v>
      </c>
      <c r="G48" s="268">
        <f t="shared" ref="G48:Y48" si="16">SUM(G49:G61)</f>
        <v>0</v>
      </c>
      <c r="H48" s="268">
        <f t="shared" si="16"/>
        <v>0</v>
      </c>
      <c r="I48" s="268">
        <f t="shared" si="16"/>
        <v>0</v>
      </c>
      <c r="J48" s="268">
        <f t="shared" si="16"/>
        <v>0</v>
      </c>
      <c r="K48" s="268">
        <f t="shared" si="16"/>
        <v>0</v>
      </c>
      <c r="L48" s="268">
        <f t="shared" si="16"/>
        <v>0</v>
      </c>
      <c r="M48" s="268">
        <f t="shared" si="16"/>
        <v>0</v>
      </c>
      <c r="N48" s="268">
        <f t="shared" si="16"/>
        <v>0</v>
      </c>
      <c r="O48" s="268">
        <f t="shared" si="16"/>
        <v>0</v>
      </c>
      <c r="P48" s="268">
        <f t="shared" si="16"/>
        <v>0</v>
      </c>
      <c r="Q48" s="268">
        <f t="shared" si="16"/>
        <v>0</v>
      </c>
      <c r="R48" s="268">
        <f t="shared" si="16"/>
        <v>0</v>
      </c>
      <c r="S48" s="268">
        <f t="shared" si="16"/>
        <v>0</v>
      </c>
      <c r="T48" s="268">
        <f t="shared" si="16"/>
        <v>0</v>
      </c>
      <c r="U48" s="268">
        <f t="shared" si="16"/>
        <v>0</v>
      </c>
      <c r="V48" s="268">
        <f t="shared" si="16"/>
        <v>0</v>
      </c>
      <c r="W48" s="268">
        <f t="shared" si="16"/>
        <v>0</v>
      </c>
      <c r="X48" s="268">
        <f t="shared" si="16"/>
        <v>0</v>
      </c>
      <c r="Y48" s="268">
        <f t="shared" si="16"/>
        <v>0</v>
      </c>
    </row>
    <row r="49" spans="2:25">
      <c r="B49" s="93"/>
      <c r="C49" s="213" t="s">
        <v>413</v>
      </c>
      <c r="D49" s="305">
        <f>SUMPRODUCT($F$38:$Y$38,F49:Y49)</f>
        <v>0</v>
      </c>
      <c r="E49" s="210"/>
      <c r="F49" s="267">
        <f>'Wholesale costs cable'!D96</f>
        <v>0</v>
      </c>
      <c r="G49" s="267">
        <f>'Wholesale costs cable'!E96</f>
        <v>0</v>
      </c>
      <c r="H49" s="267">
        <f>'Wholesale costs cable'!F96</f>
        <v>0</v>
      </c>
      <c r="I49" s="267">
        <f>'Wholesale costs cable'!G96</f>
        <v>0</v>
      </c>
      <c r="J49" s="267">
        <f>'Wholesale costs cable'!H96</f>
        <v>0</v>
      </c>
      <c r="K49" s="267">
        <f>'Wholesale costs cable'!I96</f>
        <v>0</v>
      </c>
      <c r="L49" s="267">
        <f>'Wholesale costs cable'!J96</f>
        <v>0</v>
      </c>
      <c r="M49" s="267">
        <f>'Wholesale costs cable'!K96</f>
        <v>0</v>
      </c>
      <c r="N49" s="267">
        <f>'Wholesale costs cable'!L96</f>
        <v>0</v>
      </c>
      <c r="O49" s="267">
        <f>'Wholesale costs cable'!M96</f>
        <v>0</v>
      </c>
      <c r="P49" s="267">
        <f>'Wholesale costs cable'!N96</f>
        <v>0</v>
      </c>
      <c r="Q49" s="267">
        <f>'Wholesale costs cable'!O96</f>
        <v>0</v>
      </c>
      <c r="R49" s="267">
        <f>'Wholesale costs cable'!P96</f>
        <v>0</v>
      </c>
      <c r="S49" s="267">
        <f>'Wholesale costs cable'!Q96</f>
        <v>0</v>
      </c>
      <c r="T49" s="267">
        <f>'Wholesale costs cable'!R96</f>
        <v>0</v>
      </c>
      <c r="U49" s="267">
        <f>'Wholesale costs cable'!S96</f>
        <v>0</v>
      </c>
      <c r="V49" s="267">
        <f>'Wholesale costs cable'!T96</f>
        <v>0</v>
      </c>
      <c r="W49" s="267">
        <f>'Wholesale costs cable'!U96</f>
        <v>0</v>
      </c>
      <c r="X49" s="267">
        <f>'Wholesale costs cable'!V96</f>
        <v>0</v>
      </c>
      <c r="Y49" s="267">
        <f>'Wholesale costs cable'!W96</f>
        <v>0</v>
      </c>
    </row>
    <row r="50" spans="2:25">
      <c r="B50" s="93"/>
      <c r="C50" s="213" t="s">
        <v>312</v>
      </c>
      <c r="D50" s="305">
        <f t="shared" ref="D50:D62" si="17">SUMPRODUCT($F$38:$Y$38,F50:Y50)</f>
        <v>0</v>
      </c>
      <c r="E50" s="210"/>
      <c r="F50" s="267">
        <f>'Wholesale costs cable'!D97</f>
        <v>0</v>
      </c>
      <c r="G50" s="267">
        <f>'Wholesale costs cable'!E97</f>
        <v>0</v>
      </c>
      <c r="H50" s="267">
        <f>'Wholesale costs cable'!F97</f>
        <v>0</v>
      </c>
      <c r="I50" s="267">
        <f>'Wholesale costs cable'!G97</f>
        <v>0</v>
      </c>
      <c r="J50" s="267">
        <f>'Wholesale costs cable'!H97</f>
        <v>0</v>
      </c>
      <c r="K50" s="267">
        <f>'Wholesale costs cable'!I97</f>
        <v>0</v>
      </c>
      <c r="L50" s="267">
        <f>'Wholesale costs cable'!J97</f>
        <v>0</v>
      </c>
      <c r="M50" s="267">
        <f>'Wholesale costs cable'!K97</f>
        <v>0</v>
      </c>
      <c r="N50" s="267">
        <f>'Wholesale costs cable'!L97</f>
        <v>0</v>
      </c>
      <c r="O50" s="267">
        <f>'Wholesale costs cable'!M97</f>
        <v>0</v>
      </c>
      <c r="P50" s="267">
        <f>'Wholesale costs cable'!N97</f>
        <v>0</v>
      </c>
      <c r="Q50" s="267">
        <f>'Wholesale costs cable'!O97</f>
        <v>0</v>
      </c>
      <c r="R50" s="267">
        <f>'Wholesale costs cable'!P97</f>
        <v>0</v>
      </c>
      <c r="S50" s="267">
        <f>'Wholesale costs cable'!Q97</f>
        <v>0</v>
      </c>
      <c r="T50" s="267">
        <f>'Wholesale costs cable'!R97</f>
        <v>0</v>
      </c>
      <c r="U50" s="267">
        <f>'Wholesale costs cable'!S97</f>
        <v>0</v>
      </c>
      <c r="V50" s="267">
        <f>'Wholesale costs cable'!T97</f>
        <v>0</v>
      </c>
      <c r="W50" s="267">
        <f>'Wholesale costs cable'!U97</f>
        <v>0</v>
      </c>
      <c r="X50" s="267">
        <f>'Wholesale costs cable'!V97</f>
        <v>0</v>
      </c>
      <c r="Y50" s="267">
        <f>'Wholesale costs cable'!W97</f>
        <v>0</v>
      </c>
    </row>
    <row r="51" spans="2:25">
      <c r="B51" s="93"/>
      <c r="C51" s="213" t="s">
        <v>516</v>
      </c>
      <c r="D51" s="305">
        <f t="shared" si="17"/>
        <v>0</v>
      </c>
      <c r="E51" s="210"/>
      <c r="F51" s="267">
        <f>'Wholesale costs cable'!D98</f>
        <v>0</v>
      </c>
      <c r="G51" s="267">
        <f>'Wholesale costs cable'!E98</f>
        <v>0</v>
      </c>
      <c r="H51" s="267">
        <f>'Wholesale costs cable'!F98</f>
        <v>0</v>
      </c>
      <c r="I51" s="267">
        <f>'Wholesale costs cable'!G98</f>
        <v>0</v>
      </c>
      <c r="J51" s="267">
        <f>'Wholesale costs cable'!H98</f>
        <v>0</v>
      </c>
      <c r="K51" s="267">
        <f>'Wholesale costs cable'!I98</f>
        <v>0</v>
      </c>
      <c r="L51" s="267">
        <f>'Wholesale costs cable'!J98</f>
        <v>0</v>
      </c>
      <c r="M51" s="267">
        <f>'Wholesale costs cable'!K98</f>
        <v>0</v>
      </c>
      <c r="N51" s="267">
        <f>'Wholesale costs cable'!L98</f>
        <v>0</v>
      </c>
      <c r="O51" s="267">
        <f>'Wholesale costs cable'!M98</f>
        <v>0</v>
      </c>
      <c r="P51" s="267">
        <f>'Wholesale costs cable'!N98</f>
        <v>0</v>
      </c>
      <c r="Q51" s="267">
        <f>'Wholesale costs cable'!O98</f>
        <v>0</v>
      </c>
      <c r="R51" s="267">
        <f>'Wholesale costs cable'!P98</f>
        <v>0</v>
      </c>
      <c r="S51" s="267">
        <f>'Wholesale costs cable'!Q98</f>
        <v>0</v>
      </c>
      <c r="T51" s="267">
        <f>'Wholesale costs cable'!R98</f>
        <v>0</v>
      </c>
      <c r="U51" s="267">
        <f>'Wholesale costs cable'!S98</f>
        <v>0</v>
      </c>
      <c r="V51" s="267">
        <f>'Wholesale costs cable'!T98</f>
        <v>0</v>
      </c>
      <c r="W51" s="267">
        <f>'Wholesale costs cable'!U98</f>
        <v>0</v>
      </c>
      <c r="X51" s="267">
        <f>'Wholesale costs cable'!V98</f>
        <v>0</v>
      </c>
      <c r="Y51" s="267">
        <f>'Wholesale costs cable'!W98</f>
        <v>0</v>
      </c>
    </row>
    <row r="52" spans="2:25">
      <c r="B52" s="93"/>
      <c r="C52" s="213" t="s">
        <v>254</v>
      </c>
      <c r="D52" s="305">
        <f t="shared" si="17"/>
        <v>0</v>
      </c>
      <c r="E52" s="210"/>
      <c r="F52" s="267">
        <f>'Wholesale costs cable'!D99</f>
        <v>0</v>
      </c>
      <c r="G52" s="267">
        <f>'Wholesale costs cable'!E99</f>
        <v>0</v>
      </c>
      <c r="H52" s="267">
        <f>'Wholesale costs cable'!F99</f>
        <v>0</v>
      </c>
      <c r="I52" s="267">
        <f>'Wholesale costs cable'!G99</f>
        <v>0</v>
      </c>
      <c r="J52" s="267">
        <f>'Wholesale costs cable'!H99</f>
        <v>0</v>
      </c>
      <c r="K52" s="267">
        <f>'Wholesale costs cable'!I99</f>
        <v>0</v>
      </c>
      <c r="L52" s="267">
        <f>'Wholesale costs cable'!J99</f>
        <v>0</v>
      </c>
      <c r="M52" s="267">
        <f>'Wholesale costs cable'!K99</f>
        <v>0</v>
      </c>
      <c r="N52" s="267">
        <f>'Wholesale costs cable'!L99</f>
        <v>0</v>
      </c>
      <c r="O52" s="267">
        <f>'Wholesale costs cable'!M99</f>
        <v>0</v>
      </c>
      <c r="P52" s="267">
        <f>'Wholesale costs cable'!N99</f>
        <v>0</v>
      </c>
      <c r="Q52" s="267">
        <f>'Wholesale costs cable'!O99</f>
        <v>0</v>
      </c>
      <c r="R52" s="267">
        <f>'Wholesale costs cable'!P99</f>
        <v>0</v>
      </c>
      <c r="S52" s="267">
        <f>'Wholesale costs cable'!Q99</f>
        <v>0</v>
      </c>
      <c r="T52" s="267">
        <f>'Wholesale costs cable'!R99</f>
        <v>0</v>
      </c>
      <c r="U52" s="267">
        <f>'Wholesale costs cable'!S99</f>
        <v>0</v>
      </c>
      <c r="V52" s="267">
        <f>'Wholesale costs cable'!T99</f>
        <v>0</v>
      </c>
      <c r="W52" s="267">
        <f>'Wholesale costs cable'!U99</f>
        <v>0</v>
      </c>
      <c r="X52" s="267">
        <f>'Wholesale costs cable'!V99</f>
        <v>0</v>
      </c>
      <c r="Y52" s="267">
        <f>'Wholesale costs cable'!W99</f>
        <v>0</v>
      </c>
    </row>
    <row r="53" spans="2:25">
      <c r="B53" s="93"/>
      <c r="C53" s="213" t="s">
        <v>317</v>
      </c>
      <c r="D53" s="305">
        <f t="shared" si="17"/>
        <v>0</v>
      </c>
      <c r="E53" s="210"/>
      <c r="F53" s="267">
        <f>'Wholesale costs cable'!D100</f>
        <v>0</v>
      </c>
      <c r="G53" s="267">
        <f>'Wholesale costs cable'!E100</f>
        <v>0</v>
      </c>
      <c r="H53" s="267">
        <f>'Wholesale costs cable'!F100</f>
        <v>0</v>
      </c>
      <c r="I53" s="267">
        <f>'Wholesale costs cable'!G100</f>
        <v>0</v>
      </c>
      <c r="J53" s="267">
        <f>'Wholesale costs cable'!H100</f>
        <v>0</v>
      </c>
      <c r="K53" s="267">
        <f>'Wholesale costs cable'!I100</f>
        <v>0</v>
      </c>
      <c r="L53" s="267">
        <f>'Wholesale costs cable'!J100</f>
        <v>0</v>
      </c>
      <c r="M53" s="267">
        <f>'Wholesale costs cable'!K100</f>
        <v>0</v>
      </c>
      <c r="N53" s="267">
        <f>'Wholesale costs cable'!L100</f>
        <v>0</v>
      </c>
      <c r="O53" s="267">
        <f>'Wholesale costs cable'!M100</f>
        <v>0</v>
      </c>
      <c r="P53" s="267">
        <f>'Wholesale costs cable'!N100</f>
        <v>0</v>
      </c>
      <c r="Q53" s="267">
        <f>'Wholesale costs cable'!O100</f>
        <v>0</v>
      </c>
      <c r="R53" s="267">
        <f>'Wholesale costs cable'!P100</f>
        <v>0</v>
      </c>
      <c r="S53" s="267">
        <f>'Wholesale costs cable'!Q100</f>
        <v>0</v>
      </c>
      <c r="T53" s="267">
        <f>'Wholesale costs cable'!R100</f>
        <v>0</v>
      </c>
      <c r="U53" s="267">
        <f>'Wholesale costs cable'!S100</f>
        <v>0</v>
      </c>
      <c r="V53" s="267">
        <f>'Wholesale costs cable'!T100</f>
        <v>0</v>
      </c>
      <c r="W53" s="267">
        <f>'Wholesale costs cable'!U100</f>
        <v>0</v>
      </c>
      <c r="X53" s="267">
        <f>'Wholesale costs cable'!V100</f>
        <v>0</v>
      </c>
      <c r="Y53" s="267">
        <f>'Wholesale costs cable'!W100</f>
        <v>0</v>
      </c>
    </row>
    <row r="54" spans="2:25">
      <c r="B54" s="93"/>
      <c r="C54" s="213" t="s">
        <v>318</v>
      </c>
      <c r="D54" s="305">
        <f t="shared" si="17"/>
        <v>0</v>
      </c>
      <c r="E54" s="210"/>
      <c r="F54" s="267">
        <f>'Wholesale costs cable'!D101</f>
        <v>0</v>
      </c>
      <c r="G54" s="267">
        <f>'Wholesale costs cable'!E101</f>
        <v>0</v>
      </c>
      <c r="H54" s="267">
        <f>'Wholesale costs cable'!F101</f>
        <v>0</v>
      </c>
      <c r="I54" s="267">
        <f>'Wholesale costs cable'!G101</f>
        <v>0</v>
      </c>
      <c r="J54" s="267">
        <f>'Wholesale costs cable'!H101</f>
        <v>0</v>
      </c>
      <c r="K54" s="267">
        <f>'Wholesale costs cable'!I101</f>
        <v>0</v>
      </c>
      <c r="L54" s="267">
        <f>'Wholesale costs cable'!J101</f>
        <v>0</v>
      </c>
      <c r="M54" s="267">
        <f>'Wholesale costs cable'!K101</f>
        <v>0</v>
      </c>
      <c r="N54" s="267">
        <f>'Wholesale costs cable'!L101</f>
        <v>0</v>
      </c>
      <c r="O54" s="267">
        <f>'Wholesale costs cable'!M101</f>
        <v>0</v>
      </c>
      <c r="P54" s="267">
        <f>'Wholesale costs cable'!N101</f>
        <v>0</v>
      </c>
      <c r="Q54" s="267">
        <f>'Wholesale costs cable'!O101</f>
        <v>0</v>
      </c>
      <c r="R54" s="267">
        <f>'Wholesale costs cable'!P101</f>
        <v>0</v>
      </c>
      <c r="S54" s="267">
        <f>'Wholesale costs cable'!Q101</f>
        <v>0</v>
      </c>
      <c r="T54" s="267">
        <f>'Wholesale costs cable'!R101</f>
        <v>0</v>
      </c>
      <c r="U54" s="267">
        <f>'Wholesale costs cable'!S101</f>
        <v>0</v>
      </c>
      <c r="V54" s="267">
        <f>'Wholesale costs cable'!T101</f>
        <v>0</v>
      </c>
      <c r="W54" s="267">
        <f>'Wholesale costs cable'!U101</f>
        <v>0</v>
      </c>
      <c r="X54" s="267">
        <f>'Wholesale costs cable'!V101</f>
        <v>0</v>
      </c>
      <c r="Y54" s="267">
        <f>'Wholesale costs cable'!W101</f>
        <v>0</v>
      </c>
    </row>
    <row r="55" spans="2:25">
      <c r="B55" s="93"/>
      <c r="C55" s="213" t="s">
        <v>319</v>
      </c>
      <c r="D55" s="305">
        <f t="shared" si="17"/>
        <v>0</v>
      </c>
      <c r="E55" s="210"/>
      <c r="F55" s="267">
        <f>'Wholesale costs cable'!D102</f>
        <v>0</v>
      </c>
      <c r="G55" s="267">
        <f>'Wholesale costs cable'!E102</f>
        <v>0</v>
      </c>
      <c r="H55" s="267">
        <f>'Wholesale costs cable'!F102</f>
        <v>0</v>
      </c>
      <c r="I55" s="267">
        <f>'Wholesale costs cable'!G102</f>
        <v>0</v>
      </c>
      <c r="J55" s="267">
        <f>'Wholesale costs cable'!H102</f>
        <v>0</v>
      </c>
      <c r="K55" s="267">
        <f>'Wholesale costs cable'!I102</f>
        <v>0</v>
      </c>
      <c r="L55" s="267">
        <f>'Wholesale costs cable'!J102</f>
        <v>0</v>
      </c>
      <c r="M55" s="267">
        <f>'Wholesale costs cable'!K102</f>
        <v>0</v>
      </c>
      <c r="N55" s="267">
        <f>'Wholesale costs cable'!L102</f>
        <v>0</v>
      </c>
      <c r="O55" s="267">
        <f>'Wholesale costs cable'!M102</f>
        <v>0</v>
      </c>
      <c r="P55" s="267">
        <f>'Wholesale costs cable'!N102</f>
        <v>0</v>
      </c>
      <c r="Q55" s="267">
        <f>'Wholesale costs cable'!O102</f>
        <v>0</v>
      </c>
      <c r="R55" s="267">
        <f>'Wholesale costs cable'!P102</f>
        <v>0</v>
      </c>
      <c r="S55" s="267">
        <f>'Wholesale costs cable'!Q102</f>
        <v>0</v>
      </c>
      <c r="T55" s="267">
        <f>'Wholesale costs cable'!R102</f>
        <v>0</v>
      </c>
      <c r="U55" s="267">
        <f>'Wholesale costs cable'!S102</f>
        <v>0</v>
      </c>
      <c r="V55" s="267">
        <f>'Wholesale costs cable'!T102</f>
        <v>0</v>
      </c>
      <c r="W55" s="267">
        <f>'Wholesale costs cable'!U102</f>
        <v>0</v>
      </c>
      <c r="X55" s="267">
        <f>'Wholesale costs cable'!V102</f>
        <v>0</v>
      </c>
      <c r="Y55" s="267">
        <f>'Wholesale costs cable'!W102</f>
        <v>0</v>
      </c>
    </row>
    <row r="56" spans="2:25">
      <c r="B56" s="93"/>
      <c r="C56" s="213" t="s">
        <v>321</v>
      </c>
      <c r="D56" s="305">
        <f t="shared" si="17"/>
        <v>0</v>
      </c>
      <c r="E56" s="210"/>
      <c r="F56" s="267">
        <f>'Wholesale costs cable'!D103</f>
        <v>0</v>
      </c>
      <c r="G56" s="267">
        <f>'Wholesale costs cable'!E103</f>
        <v>0</v>
      </c>
      <c r="H56" s="267">
        <f>'Wholesale costs cable'!F103</f>
        <v>0</v>
      </c>
      <c r="I56" s="267">
        <f>'Wholesale costs cable'!G103</f>
        <v>0</v>
      </c>
      <c r="J56" s="267">
        <f>'Wholesale costs cable'!H103</f>
        <v>0</v>
      </c>
      <c r="K56" s="267">
        <f>'Wholesale costs cable'!I103</f>
        <v>0</v>
      </c>
      <c r="L56" s="267">
        <f>'Wholesale costs cable'!J103</f>
        <v>0</v>
      </c>
      <c r="M56" s="267">
        <f>'Wholesale costs cable'!K103</f>
        <v>0</v>
      </c>
      <c r="N56" s="267">
        <f>'Wholesale costs cable'!L103</f>
        <v>0</v>
      </c>
      <c r="O56" s="267">
        <f>'Wholesale costs cable'!M103</f>
        <v>0</v>
      </c>
      <c r="P56" s="267">
        <f>'Wholesale costs cable'!N103</f>
        <v>0</v>
      </c>
      <c r="Q56" s="267">
        <f>'Wholesale costs cable'!O103</f>
        <v>0</v>
      </c>
      <c r="R56" s="267">
        <f>'Wholesale costs cable'!P103</f>
        <v>0</v>
      </c>
      <c r="S56" s="267">
        <f>'Wholesale costs cable'!Q103</f>
        <v>0</v>
      </c>
      <c r="T56" s="267">
        <f>'Wholesale costs cable'!R103</f>
        <v>0</v>
      </c>
      <c r="U56" s="267">
        <f>'Wholesale costs cable'!S103</f>
        <v>0</v>
      </c>
      <c r="V56" s="267">
        <f>'Wholesale costs cable'!T103</f>
        <v>0</v>
      </c>
      <c r="W56" s="267">
        <f>'Wholesale costs cable'!U103</f>
        <v>0</v>
      </c>
      <c r="X56" s="267">
        <f>'Wholesale costs cable'!V103</f>
        <v>0</v>
      </c>
      <c r="Y56" s="267">
        <f>'Wholesale costs cable'!W103</f>
        <v>0</v>
      </c>
    </row>
    <row r="57" spans="2:25">
      <c r="B57" s="93"/>
      <c r="C57" s="213" t="s">
        <v>215</v>
      </c>
      <c r="D57" s="305">
        <f t="shared" si="17"/>
        <v>0</v>
      </c>
      <c r="E57" s="210"/>
      <c r="F57" s="267">
        <f>'Wholesale costs cable'!D104</f>
        <v>0</v>
      </c>
      <c r="G57" s="267">
        <f>'Wholesale costs cable'!E104</f>
        <v>0</v>
      </c>
      <c r="H57" s="267">
        <f>'Wholesale costs cable'!F104</f>
        <v>0</v>
      </c>
      <c r="I57" s="267">
        <f>'Wholesale costs cable'!G104</f>
        <v>0</v>
      </c>
      <c r="J57" s="267">
        <f>'Wholesale costs cable'!H104</f>
        <v>0</v>
      </c>
      <c r="K57" s="267">
        <f>'Wholesale costs cable'!I104</f>
        <v>0</v>
      </c>
      <c r="L57" s="267">
        <f>'Wholesale costs cable'!J104</f>
        <v>0</v>
      </c>
      <c r="M57" s="267">
        <f>'Wholesale costs cable'!K104</f>
        <v>0</v>
      </c>
      <c r="N57" s="267">
        <f>'Wholesale costs cable'!L104</f>
        <v>0</v>
      </c>
      <c r="O57" s="267">
        <f>'Wholesale costs cable'!M104</f>
        <v>0</v>
      </c>
      <c r="P57" s="267">
        <f>'Wholesale costs cable'!N104</f>
        <v>0</v>
      </c>
      <c r="Q57" s="267">
        <f>'Wholesale costs cable'!O104</f>
        <v>0</v>
      </c>
      <c r="R57" s="267">
        <f>'Wholesale costs cable'!P104</f>
        <v>0</v>
      </c>
      <c r="S57" s="267">
        <f>'Wholesale costs cable'!Q104</f>
        <v>0</v>
      </c>
      <c r="T57" s="267">
        <f>'Wholesale costs cable'!R104</f>
        <v>0</v>
      </c>
      <c r="U57" s="267">
        <f>'Wholesale costs cable'!S104</f>
        <v>0</v>
      </c>
      <c r="V57" s="267">
        <f>'Wholesale costs cable'!T104</f>
        <v>0</v>
      </c>
      <c r="W57" s="267">
        <f>'Wholesale costs cable'!U104</f>
        <v>0</v>
      </c>
      <c r="X57" s="267">
        <f>'Wholesale costs cable'!V104</f>
        <v>0</v>
      </c>
      <c r="Y57" s="267">
        <f>'Wholesale costs cable'!W104</f>
        <v>0</v>
      </c>
    </row>
    <row r="58" spans="2:25">
      <c r="B58" s="93"/>
      <c r="C58" s="213" t="s">
        <v>216</v>
      </c>
      <c r="D58" s="305">
        <f t="shared" si="17"/>
        <v>0</v>
      </c>
      <c r="E58" s="210"/>
      <c r="F58" s="267">
        <f>'Wholesale costs cable'!D105</f>
        <v>0</v>
      </c>
      <c r="G58" s="267">
        <f>'Wholesale costs cable'!E105</f>
        <v>0</v>
      </c>
      <c r="H58" s="267">
        <f>'Wholesale costs cable'!F105</f>
        <v>0</v>
      </c>
      <c r="I58" s="267">
        <f>'Wholesale costs cable'!G105</f>
        <v>0</v>
      </c>
      <c r="J58" s="267">
        <f>'Wholesale costs cable'!H105</f>
        <v>0</v>
      </c>
      <c r="K58" s="267">
        <f>'Wholesale costs cable'!I105</f>
        <v>0</v>
      </c>
      <c r="L58" s="267">
        <f>'Wholesale costs cable'!J105</f>
        <v>0</v>
      </c>
      <c r="M58" s="267">
        <f>'Wholesale costs cable'!K105</f>
        <v>0</v>
      </c>
      <c r="N58" s="267">
        <f>'Wholesale costs cable'!L105</f>
        <v>0</v>
      </c>
      <c r="O58" s="267">
        <f>'Wholesale costs cable'!M105</f>
        <v>0</v>
      </c>
      <c r="P58" s="267">
        <f>'Wholesale costs cable'!N105</f>
        <v>0</v>
      </c>
      <c r="Q58" s="267">
        <f>'Wholesale costs cable'!O105</f>
        <v>0</v>
      </c>
      <c r="R58" s="267">
        <f>'Wholesale costs cable'!P105</f>
        <v>0</v>
      </c>
      <c r="S58" s="267">
        <f>'Wholesale costs cable'!Q105</f>
        <v>0</v>
      </c>
      <c r="T58" s="267">
        <f>'Wholesale costs cable'!R105</f>
        <v>0</v>
      </c>
      <c r="U58" s="267">
        <f>'Wholesale costs cable'!S105</f>
        <v>0</v>
      </c>
      <c r="V58" s="267">
        <f>'Wholesale costs cable'!T105</f>
        <v>0</v>
      </c>
      <c r="W58" s="267">
        <f>'Wholesale costs cable'!U105</f>
        <v>0</v>
      </c>
      <c r="X58" s="267">
        <f>'Wholesale costs cable'!V105</f>
        <v>0</v>
      </c>
      <c r="Y58" s="267">
        <f>'Wholesale costs cable'!W105</f>
        <v>0</v>
      </c>
    </row>
    <row r="59" spans="2:25">
      <c r="B59" s="93"/>
      <c r="C59" s="213" t="s">
        <v>221</v>
      </c>
      <c r="D59" s="305">
        <f t="shared" si="17"/>
        <v>0</v>
      </c>
      <c r="E59" s="210"/>
      <c r="F59" s="267">
        <f>'Wholesale costs cable'!D106</f>
        <v>0</v>
      </c>
      <c r="G59" s="267">
        <f>'Wholesale costs cable'!E106</f>
        <v>0</v>
      </c>
      <c r="H59" s="267">
        <f>'Wholesale costs cable'!F106</f>
        <v>0</v>
      </c>
      <c r="I59" s="267">
        <f>'Wholesale costs cable'!G106</f>
        <v>0</v>
      </c>
      <c r="J59" s="267">
        <f>'Wholesale costs cable'!H106</f>
        <v>0</v>
      </c>
      <c r="K59" s="267">
        <f>'Wholesale costs cable'!I106</f>
        <v>0</v>
      </c>
      <c r="L59" s="267">
        <f>'Wholesale costs cable'!J106</f>
        <v>0</v>
      </c>
      <c r="M59" s="267">
        <f>'Wholesale costs cable'!K106</f>
        <v>0</v>
      </c>
      <c r="N59" s="267">
        <f>'Wholesale costs cable'!L106</f>
        <v>0</v>
      </c>
      <c r="O59" s="267">
        <f>'Wholesale costs cable'!M106</f>
        <v>0</v>
      </c>
      <c r="P59" s="267">
        <f>'Wholesale costs cable'!N106</f>
        <v>0</v>
      </c>
      <c r="Q59" s="267">
        <f>'Wholesale costs cable'!O106</f>
        <v>0</v>
      </c>
      <c r="R59" s="267">
        <f>'Wholesale costs cable'!P106</f>
        <v>0</v>
      </c>
      <c r="S59" s="267">
        <f>'Wholesale costs cable'!Q106</f>
        <v>0</v>
      </c>
      <c r="T59" s="267">
        <f>'Wholesale costs cable'!R106</f>
        <v>0</v>
      </c>
      <c r="U59" s="267">
        <f>'Wholesale costs cable'!S106</f>
        <v>0</v>
      </c>
      <c r="V59" s="267">
        <f>'Wholesale costs cable'!T106</f>
        <v>0</v>
      </c>
      <c r="W59" s="267">
        <f>'Wholesale costs cable'!U106</f>
        <v>0</v>
      </c>
      <c r="X59" s="267">
        <f>'Wholesale costs cable'!V106</f>
        <v>0</v>
      </c>
      <c r="Y59" s="267">
        <f>'Wholesale costs cable'!W106</f>
        <v>0</v>
      </c>
    </row>
    <row r="60" spans="2:25">
      <c r="B60" s="93"/>
      <c r="C60" s="213" t="s">
        <v>218</v>
      </c>
      <c r="D60" s="305">
        <f t="shared" si="17"/>
        <v>0</v>
      </c>
      <c r="E60" s="210"/>
      <c r="F60" s="267">
        <f>'Wholesale costs cable'!D107</f>
        <v>0</v>
      </c>
      <c r="G60" s="267">
        <f>'Wholesale costs cable'!E107</f>
        <v>0</v>
      </c>
      <c r="H60" s="267">
        <f>'Wholesale costs cable'!F107</f>
        <v>0</v>
      </c>
      <c r="I60" s="267">
        <f>'Wholesale costs cable'!G107</f>
        <v>0</v>
      </c>
      <c r="J60" s="267">
        <f>'Wholesale costs cable'!H107</f>
        <v>0</v>
      </c>
      <c r="K60" s="267">
        <f>'Wholesale costs cable'!I107</f>
        <v>0</v>
      </c>
      <c r="L60" s="267">
        <f>'Wholesale costs cable'!J107</f>
        <v>0</v>
      </c>
      <c r="M60" s="267">
        <f>'Wholesale costs cable'!K107</f>
        <v>0</v>
      </c>
      <c r="N60" s="267">
        <f>'Wholesale costs cable'!L107</f>
        <v>0</v>
      </c>
      <c r="O60" s="267">
        <f>'Wholesale costs cable'!M107</f>
        <v>0</v>
      </c>
      <c r="P60" s="267">
        <f>'Wholesale costs cable'!N107</f>
        <v>0</v>
      </c>
      <c r="Q60" s="267">
        <f>'Wholesale costs cable'!O107</f>
        <v>0</v>
      </c>
      <c r="R60" s="267">
        <f>'Wholesale costs cable'!P107</f>
        <v>0</v>
      </c>
      <c r="S60" s="267">
        <f>'Wholesale costs cable'!Q107</f>
        <v>0</v>
      </c>
      <c r="T60" s="267">
        <f>'Wholesale costs cable'!R107</f>
        <v>0</v>
      </c>
      <c r="U60" s="267">
        <f>'Wholesale costs cable'!S107</f>
        <v>0</v>
      </c>
      <c r="V60" s="267">
        <f>'Wholesale costs cable'!T107</f>
        <v>0</v>
      </c>
      <c r="W60" s="267">
        <f>'Wholesale costs cable'!U107</f>
        <v>0</v>
      </c>
      <c r="X60" s="267">
        <f>'Wholesale costs cable'!V107</f>
        <v>0</v>
      </c>
      <c r="Y60" s="267">
        <f>'Wholesale costs cable'!W107</f>
        <v>0</v>
      </c>
    </row>
    <row r="61" spans="2:25">
      <c r="B61" s="93"/>
      <c r="C61" s="213" t="s">
        <v>227</v>
      </c>
      <c r="D61" s="305">
        <f t="shared" si="17"/>
        <v>0</v>
      </c>
      <c r="E61" s="210"/>
      <c r="F61" s="267">
        <f>'Wholesale costs cable'!D108</f>
        <v>0</v>
      </c>
      <c r="G61" s="267">
        <f>'Wholesale costs cable'!E108</f>
        <v>0</v>
      </c>
      <c r="H61" s="267">
        <f>'Wholesale costs cable'!F108</f>
        <v>0</v>
      </c>
      <c r="I61" s="267">
        <f>'Wholesale costs cable'!G108</f>
        <v>0</v>
      </c>
      <c r="J61" s="267">
        <f>'Wholesale costs cable'!H108</f>
        <v>0</v>
      </c>
      <c r="K61" s="267">
        <f>'Wholesale costs cable'!I108</f>
        <v>0</v>
      </c>
      <c r="L61" s="267">
        <f>'Wholesale costs cable'!J108</f>
        <v>0</v>
      </c>
      <c r="M61" s="267">
        <f>'Wholesale costs cable'!K108</f>
        <v>0</v>
      </c>
      <c r="N61" s="267">
        <f>'Wholesale costs cable'!L108</f>
        <v>0</v>
      </c>
      <c r="O61" s="267">
        <f>'Wholesale costs cable'!M108</f>
        <v>0</v>
      </c>
      <c r="P61" s="267">
        <f>'Wholesale costs cable'!N108</f>
        <v>0</v>
      </c>
      <c r="Q61" s="267">
        <f>'Wholesale costs cable'!O108</f>
        <v>0</v>
      </c>
      <c r="R61" s="267">
        <f>'Wholesale costs cable'!P108</f>
        <v>0</v>
      </c>
      <c r="S61" s="267">
        <f>'Wholesale costs cable'!Q108</f>
        <v>0</v>
      </c>
      <c r="T61" s="267">
        <f>'Wholesale costs cable'!R108</f>
        <v>0</v>
      </c>
      <c r="U61" s="267">
        <f>'Wholesale costs cable'!S108</f>
        <v>0</v>
      </c>
      <c r="V61" s="267">
        <f>'Wholesale costs cable'!T108</f>
        <v>0</v>
      </c>
      <c r="W61" s="267">
        <f>'Wholesale costs cable'!U108</f>
        <v>0</v>
      </c>
      <c r="X61" s="267">
        <f>'Wholesale costs cable'!V108</f>
        <v>0</v>
      </c>
      <c r="Y61" s="267">
        <f>'Wholesale costs cable'!W108</f>
        <v>0</v>
      </c>
    </row>
    <row r="62" spans="2:25">
      <c r="B62" s="93"/>
      <c r="C62" s="380" t="s">
        <v>407</v>
      </c>
      <c r="D62" s="306" t="e">
        <f t="shared" si="17"/>
        <v>#DIV/0!</v>
      </c>
      <c r="E62" s="210"/>
      <c r="F62" s="269" t="e">
        <f>'Wholesale costs cable'!D153</f>
        <v>#DIV/0!</v>
      </c>
      <c r="G62" s="269" t="e">
        <f>'Wholesale costs cable'!E153</f>
        <v>#DIV/0!</v>
      </c>
      <c r="H62" s="269" t="e">
        <f>'Wholesale costs cable'!F153</f>
        <v>#DIV/0!</v>
      </c>
      <c r="I62" s="269" t="e">
        <f>'Wholesale costs cable'!G153</f>
        <v>#DIV/0!</v>
      </c>
      <c r="J62" s="269" t="e">
        <f>'Wholesale costs cable'!H153</f>
        <v>#DIV/0!</v>
      </c>
      <c r="K62" s="269" t="e">
        <f>'Wholesale costs cable'!I153</f>
        <v>#DIV/0!</v>
      </c>
      <c r="L62" s="269" t="e">
        <f>'Wholesale costs cable'!J153</f>
        <v>#DIV/0!</v>
      </c>
      <c r="M62" s="269" t="e">
        <f>'Wholesale costs cable'!K153</f>
        <v>#DIV/0!</v>
      </c>
      <c r="N62" s="269" t="e">
        <f>'Wholesale costs cable'!L153</f>
        <v>#DIV/0!</v>
      </c>
      <c r="O62" s="269" t="e">
        <f>'Wholesale costs cable'!M153</f>
        <v>#DIV/0!</v>
      </c>
      <c r="P62" s="269" t="e">
        <f>'Wholesale costs cable'!N153</f>
        <v>#DIV/0!</v>
      </c>
      <c r="Q62" s="269" t="e">
        <f>'Wholesale costs cable'!O153</f>
        <v>#DIV/0!</v>
      </c>
      <c r="R62" s="269" t="e">
        <f>'Wholesale costs cable'!P153</f>
        <v>#DIV/0!</v>
      </c>
      <c r="S62" s="269" t="e">
        <f>'Wholesale costs cable'!Q153</f>
        <v>#DIV/0!</v>
      </c>
      <c r="T62" s="269" t="e">
        <f>'Wholesale costs cable'!R153</f>
        <v>#DIV/0!</v>
      </c>
      <c r="U62" s="269" t="e">
        <f>'Wholesale costs cable'!S153</f>
        <v>#DIV/0!</v>
      </c>
      <c r="V62" s="269" t="e">
        <f>'Wholesale costs cable'!T153</f>
        <v>#DIV/0!</v>
      </c>
      <c r="W62" s="269" t="e">
        <f>'Wholesale costs cable'!U153</f>
        <v>#DIV/0!</v>
      </c>
      <c r="X62" s="269" t="e">
        <f>'Wholesale costs cable'!V153</f>
        <v>#DIV/0!</v>
      </c>
      <c r="Y62" s="269" t="e">
        <f>'Wholesale costs cable'!W153</f>
        <v>#DIV/0!</v>
      </c>
    </row>
    <row r="63" spans="2:25" ht="16.5" customHeight="1">
      <c r="B63" s="93"/>
      <c r="C63" s="215"/>
      <c r="D63" s="307"/>
      <c r="E63" s="189"/>
      <c r="F63" s="216"/>
      <c r="G63" s="216"/>
      <c r="H63" s="216"/>
      <c r="I63" s="216"/>
      <c r="J63" s="216"/>
      <c r="K63" s="216"/>
      <c r="L63" s="216"/>
      <c r="M63" s="216"/>
      <c r="N63" s="216"/>
      <c r="O63" s="216"/>
      <c r="P63" s="216"/>
      <c r="Q63" s="216"/>
      <c r="R63" s="216"/>
      <c r="S63" s="216"/>
      <c r="T63" s="216"/>
      <c r="U63" s="216"/>
      <c r="V63" s="216"/>
      <c r="W63" s="216"/>
      <c r="X63" s="216"/>
      <c r="Y63" s="216"/>
    </row>
    <row r="64" spans="2:25">
      <c r="B64" s="119"/>
      <c r="C64" s="196" t="s">
        <v>123</v>
      </c>
      <c r="D64" s="304">
        <f>SUM(D65:D70)</f>
        <v>0</v>
      </c>
      <c r="E64" s="209"/>
      <c r="F64" s="266">
        <f>SUM(F65:F70)</f>
        <v>0</v>
      </c>
      <c r="G64" s="266">
        <f t="shared" ref="G64:Y64" si="18">SUM(G65:G70)</f>
        <v>0</v>
      </c>
      <c r="H64" s="266">
        <f t="shared" si="18"/>
        <v>0</v>
      </c>
      <c r="I64" s="266">
        <f t="shared" si="18"/>
        <v>0</v>
      </c>
      <c r="J64" s="266">
        <f t="shared" si="18"/>
        <v>0</v>
      </c>
      <c r="K64" s="266">
        <f t="shared" si="18"/>
        <v>0</v>
      </c>
      <c r="L64" s="266">
        <f t="shared" si="18"/>
        <v>0</v>
      </c>
      <c r="M64" s="266">
        <f t="shared" si="18"/>
        <v>0</v>
      </c>
      <c r="N64" s="266">
        <f t="shared" si="18"/>
        <v>0</v>
      </c>
      <c r="O64" s="266">
        <f t="shared" si="18"/>
        <v>0</v>
      </c>
      <c r="P64" s="266">
        <f t="shared" si="18"/>
        <v>0</v>
      </c>
      <c r="Q64" s="266">
        <f t="shared" si="18"/>
        <v>0</v>
      </c>
      <c r="R64" s="266">
        <f t="shared" si="18"/>
        <v>0</v>
      </c>
      <c r="S64" s="266">
        <f t="shared" si="18"/>
        <v>0</v>
      </c>
      <c r="T64" s="266">
        <f t="shared" si="18"/>
        <v>0</v>
      </c>
      <c r="U64" s="266">
        <f t="shared" si="18"/>
        <v>0</v>
      </c>
      <c r="V64" s="266">
        <f t="shared" si="18"/>
        <v>0</v>
      </c>
      <c r="W64" s="266">
        <f t="shared" si="18"/>
        <v>0</v>
      </c>
      <c r="X64" s="266">
        <f t="shared" si="18"/>
        <v>0</v>
      </c>
      <c r="Y64" s="266">
        <f t="shared" si="18"/>
        <v>0</v>
      </c>
    </row>
    <row r="65" spans="2:27" s="105" customFormat="1">
      <c r="B65" s="93"/>
      <c r="C65" s="285" t="s">
        <v>129</v>
      </c>
      <c r="D65" s="305">
        <f>SUMPRODUCT($F$38:$Y$38,F65:Y65)</f>
        <v>0</v>
      </c>
      <c r="E65" s="217"/>
      <c r="F65" s="270">
        <f>'Own network costs'!C34</f>
        <v>0</v>
      </c>
      <c r="G65" s="270">
        <f>'Own network costs'!D34</f>
        <v>0</v>
      </c>
      <c r="H65" s="270">
        <f>'Own network costs'!E34</f>
        <v>0</v>
      </c>
      <c r="I65" s="270">
        <f>'Own network costs'!F34</f>
        <v>0</v>
      </c>
      <c r="J65" s="270">
        <f>'Own network costs'!G34</f>
        <v>0</v>
      </c>
      <c r="K65" s="270">
        <f>'Own network costs'!H34</f>
        <v>0</v>
      </c>
      <c r="L65" s="270">
        <f>'Own network costs'!I34</f>
        <v>0</v>
      </c>
      <c r="M65" s="270">
        <f>'Own network costs'!J34</f>
        <v>0</v>
      </c>
      <c r="N65" s="270">
        <f>'Own network costs'!K34</f>
        <v>0</v>
      </c>
      <c r="O65" s="270">
        <f>'Own network costs'!L34</f>
        <v>0</v>
      </c>
      <c r="P65" s="270">
        <f>'Own network costs'!M34</f>
        <v>0</v>
      </c>
      <c r="Q65" s="270">
        <f>'Own network costs'!N34</f>
        <v>0</v>
      </c>
      <c r="R65" s="270">
        <f>'Own network costs'!O34</f>
        <v>0</v>
      </c>
      <c r="S65" s="270">
        <f>'Own network costs'!P34</f>
        <v>0</v>
      </c>
      <c r="T65" s="270">
        <f>'Own network costs'!Q34</f>
        <v>0</v>
      </c>
      <c r="U65" s="270">
        <f>'Own network costs'!R34</f>
        <v>0</v>
      </c>
      <c r="V65" s="270">
        <f>'Own network costs'!S34</f>
        <v>0</v>
      </c>
      <c r="W65" s="270">
        <f>'Own network costs'!T34</f>
        <v>0</v>
      </c>
      <c r="X65" s="270">
        <f>'Own network costs'!U34</f>
        <v>0</v>
      </c>
      <c r="Y65" s="270">
        <f>'Own network costs'!V34</f>
        <v>0</v>
      </c>
      <c r="Z65"/>
      <c r="AA65"/>
    </row>
    <row r="66" spans="2:27">
      <c r="B66" s="93"/>
      <c r="C66" s="285" t="s">
        <v>194</v>
      </c>
      <c r="D66" s="305">
        <f>SUMPRODUCT($F$38:$Y$38,F66:Y66)</f>
        <v>0</v>
      </c>
      <c r="E66" s="217"/>
      <c r="F66" s="270">
        <f>'Own network costs'!C49</f>
        <v>0</v>
      </c>
      <c r="G66" s="270">
        <f>'Own network costs'!D49</f>
        <v>0</v>
      </c>
      <c r="H66" s="270">
        <f>'Own network costs'!E49</f>
        <v>0</v>
      </c>
      <c r="I66" s="270">
        <f>'Own network costs'!F49</f>
        <v>0</v>
      </c>
      <c r="J66" s="270">
        <f>'Own network costs'!G49</f>
        <v>0</v>
      </c>
      <c r="K66" s="270">
        <f>'Own network costs'!H49</f>
        <v>0</v>
      </c>
      <c r="L66" s="270">
        <f>'Own network costs'!I49</f>
        <v>0</v>
      </c>
      <c r="M66" s="270">
        <f>'Own network costs'!J49</f>
        <v>0</v>
      </c>
      <c r="N66" s="270">
        <f>'Own network costs'!K49</f>
        <v>0</v>
      </c>
      <c r="O66" s="270">
        <f>'Own network costs'!L49</f>
        <v>0</v>
      </c>
      <c r="P66" s="270">
        <f>'Own network costs'!M49</f>
        <v>0</v>
      </c>
      <c r="Q66" s="270">
        <f>'Own network costs'!N49</f>
        <v>0</v>
      </c>
      <c r="R66" s="270">
        <f>'Own network costs'!O49</f>
        <v>0</v>
      </c>
      <c r="S66" s="270">
        <f>'Own network costs'!P49</f>
        <v>0</v>
      </c>
      <c r="T66" s="270">
        <f>'Own network costs'!Q49</f>
        <v>0</v>
      </c>
      <c r="U66" s="270">
        <f>'Own network costs'!R49</f>
        <v>0</v>
      </c>
      <c r="V66" s="270">
        <f>'Own network costs'!S49</f>
        <v>0</v>
      </c>
      <c r="W66" s="270">
        <f>'Own network costs'!T49</f>
        <v>0</v>
      </c>
      <c r="X66" s="270">
        <f>'Own network costs'!U49</f>
        <v>0</v>
      </c>
      <c r="Y66" s="270">
        <f>'Own network costs'!V49</f>
        <v>0</v>
      </c>
    </row>
    <row r="67" spans="2:27">
      <c r="B67" s="93"/>
      <c r="C67" s="214" t="s">
        <v>419</v>
      </c>
      <c r="D67" s="305">
        <f>SUMPRODUCT($F$38:$Y$38,F67:Y67)</f>
        <v>0</v>
      </c>
      <c r="E67" s="217"/>
      <c r="F67" s="270">
        <f>'Own network costs'!C67</f>
        <v>0</v>
      </c>
      <c r="G67" s="270">
        <f>'Own network costs'!D67</f>
        <v>0</v>
      </c>
      <c r="H67" s="270">
        <f>'Own network costs'!E67</f>
        <v>0</v>
      </c>
      <c r="I67" s="270">
        <f>'Own network costs'!F67</f>
        <v>0</v>
      </c>
      <c r="J67" s="270">
        <f>'Own network costs'!G67</f>
        <v>0</v>
      </c>
      <c r="K67" s="270">
        <f>'Own network costs'!H67</f>
        <v>0</v>
      </c>
      <c r="L67" s="270">
        <f>'Own network costs'!I67</f>
        <v>0</v>
      </c>
      <c r="M67" s="270">
        <f>'Own network costs'!J67</f>
        <v>0</v>
      </c>
      <c r="N67" s="270">
        <f>'Own network costs'!K67</f>
        <v>0</v>
      </c>
      <c r="O67" s="270">
        <f>'Own network costs'!L67</f>
        <v>0</v>
      </c>
      <c r="P67" s="270">
        <f>'Own network costs'!M67</f>
        <v>0</v>
      </c>
      <c r="Q67" s="270">
        <f>'Own network costs'!N67</f>
        <v>0</v>
      </c>
      <c r="R67" s="270">
        <f>'Own network costs'!O67</f>
        <v>0</v>
      </c>
      <c r="S67" s="270">
        <f>'Own network costs'!P67</f>
        <v>0</v>
      </c>
      <c r="T67" s="270">
        <f>'Own network costs'!Q67</f>
        <v>0</v>
      </c>
      <c r="U67" s="270">
        <f>'Own network costs'!R67</f>
        <v>0</v>
      </c>
      <c r="V67" s="270">
        <f>'Own network costs'!S67</f>
        <v>0</v>
      </c>
      <c r="W67" s="270">
        <f>'Own network costs'!T67</f>
        <v>0</v>
      </c>
      <c r="X67" s="270">
        <f>'Own network costs'!U67</f>
        <v>0</v>
      </c>
      <c r="Y67" s="270">
        <f>'Own network costs'!V67</f>
        <v>0</v>
      </c>
    </row>
    <row r="68" spans="2:27">
      <c r="B68" s="93"/>
      <c r="C68" s="285" t="s">
        <v>130</v>
      </c>
      <c r="D68" s="305">
        <f>SUMPRODUCT($F$38:$Y$38,F68:Y68)</f>
        <v>0</v>
      </c>
      <c r="E68" s="217"/>
      <c r="F68" s="270">
        <f>'Own network costs'!C84</f>
        <v>0</v>
      </c>
      <c r="G68" s="270">
        <f>'Own network costs'!D84</f>
        <v>0</v>
      </c>
      <c r="H68" s="270">
        <f>'Own network costs'!E84</f>
        <v>0</v>
      </c>
      <c r="I68" s="270">
        <f>'Own network costs'!F84</f>
        <v>0</v>
      </c>
      <c r="J68" s="270">
        <f>'Own network costs'!G84</f>
        <v>0</v>
      </c>
      <c r="K68" s="270">
        <f>'Own network costs'!H84</f>
        <v>0</v>
      </c>
      <c r="L68" s="270">
        <f>'Own network costs'!I84</f>
        <v>0</v>
      </c>
      <c r="M68" s="270">
        <f>'Own network costs'!J84</f>
        <v>0</v>
      </c>
      <c r="N68" s="270">
        <f>'Own network costs'!K84</f>
        <v>0</v>
      </c>
      <c r="O68" s="270">
        <f>'Own network costs'!L84</f>
        <v>0</v>
      </c>
      <c r="P68" s="270">
        <f>'Own network costs'!M84</f>
        <v>0</v>
      </c>
      <c r="Q68" s="270">
        <f>'Own network costs'!N84</f>
        <v>0</v>
      </c>
      <c r="R68" s="270">
        <f>'Own network costs'!O84</f>
        <v>0</v>
      </c>
      <c r="S68" s="270">
        <f>'Own network costs'!P84</f>
        <v>0</v>
      </c>
      <c r="T68" s="270">
        <f>'Own network costs'!Q84</f>
        <v>0</v>
      </c>
      <c r="U68" s="270">
        <f>'Own network costs'!R84</f>
        <v>0</v>
      </c>
      <c r="V68" s="270">
        <f>'Own network costs'!S84</f>
        <v>0</v>
      </c>
      <c r="W68" s="270">
        <f>'Own network costs'!T84</f>
        <v>0</v>
      </c>
      <c r="X68" s="270">
        <f>'Own network costs'!U84</f>
        <v>0</v>
      </c>
      <c r="Y68" s="270">
        <f>'Own network costs'!V84</f>
        <v>0</v>
      </c>
    </row>
    <row r="69" spans="2:27">
      <c r="B69" s="93"/>
      <c r="C69" s="285" t="s">
        <v>409</v>
      </c>
      <c r="D69" s="305">
        <f>SUMPRODUCT($F$38:$Y$38,F69:Y69)</f>
        <v>0</v>
      </c>
      <c r="E69" s="217"/>
      <c r="F69" s="270">
        <f>'Own network costs'!D135</f>
        <v>0</v>
      </c>
      <c r="G69" s="270">
        <f>'Own network costs'!E135</f>
        <v>0</v>
      </c>
      <c r="H69" s="270">
        <f>'Own network costs'!F135</f>
        <v>0</v>
      </c>
      <c r="I69" s="270">
        <f>'Own network costs'!G135</f>
        <v>0</v>
      </c>
      <c r="J69" s="270">
        <f>'Own network costs'!H135</f>
        <v>0</v>
      </c>
      <c r="K69" s="270">
        <f>'Own network costs'!I135</f>
        <v>0</v>
      </c>
      <c r="L69" s="270">
        <f>'Own network costs'!J135</f>
        <v>0</v>
      </c>
      <c r="M69" s="270">
        <f>'Own network costs'!K135</f>
        <v>0</v>
      </c>
      <c r="N69" s="270">
        <f>'Own network costs'!L135</f>
        <v>0</v>
      </c>
      <c r="O69" s="270">
        <f>'Own network costs'!M135</f>
        <v>0</v>
      </c>
      <c r="P69" s="270">
        <f>'Own network costs'!N135</f>
        <v>0</v>
      </c>
      <c r="Q69" s="270">
        <f>'Own network costs'!O135</f>
        <v>0</v>
      </c>
      <c r="R69" s="270">
        <f>'Own network costs'!P135</f>
        <v>0</v>
      </c>
      <c r="S69" s="270">
        <f>'Own network costs'!Q135</f>
        <v>0</v>
      </c>
      <c r="T69" s="270">
        <f>'Own network costs'!R135</f>
        <v>0</v>
      </c>
      <c r="U69" s="270">
        <f>'Own network costs'!S135</f>
        <v>0</v>
      </c>
      <c r="V69" s="270">
        <f>'Own network costs'!T135</f>
        <v>0</v>
      </c>
      <c r="W69" s="270">
        <f>'Own network costs'!U135</f>
        <v>0</v>
      </c>
      <c r="X69" s="270">
        <f>'Own network costs'!V135</f>
        <v>0</v>
      </c>
      <c r="Y69" s="270">
        <f>'Own network costs'!W135</f>
        <v>0</v>
      </c>
    </row>
    <row r="70" spans="2:27">
      <c r="B70" s="93"/>
      <c r="C70" s="285" t="s">
        <v>163</v>
      </c>
      <c r="D70" s="311">
        <f>SUMPRODUCT($F$38:$Y$38,$F70:$Y70)</f>
        <v>0</v>
      </c>
      <c r="E70" s="218"/>
      <c r="F70" s="270">
        <f>'Own network costs'!D187</f>
        <v>0</v>
      </c>
      <c r="G70" s="270">
        <f>'Own network costs'!E187</f>
        <v>0</v>
      </c>
      <c r="H70" s="270">
        <f>'Own network costs'!F187</f>
        <v>0</v>
      </c>
      <c r="I70" s="270">
        <f>'Own network costs'!G187</f>
        <v>0</v>
      </c>
      <c r="J70" s="270">
        <f>'Own network costs'!H187</f>
        <v>0</v>
      </c>
      <c r="K70" s="270">
        <f>'Own network costs'!I187</f>
        <v>0</v>
      </c>
      <c r="L70" s="270">
        <f>'Own network costs'!J187</f>
        <v>0</v>
      </c>
      <c r="M70" s="270">
        <f>'Own network costs'!K187</f>
        <v>0</v>
      </c>
      <c r="N70" s="270">
        <f>'Own network costs'!L187</f>
        <v>0</v>
      </c>
      <c r="O70" s="270">
        <f>'Own network costs'!M187</f>
        <v>0</v>
      </c>
      <c r="P70" s="270">
        <f>'Own network costs'!N187</f>
        <v>0</v>
      </c>
      <c r="Q70" s="270">
        <f>'Own network costs'!O187</f>
        <v>0</v>
      </c>
      <c r="R70" s="270">
        <f>'Own network costs'!P187</f>
        <v>0</v>
      </c>
      <c r="S70" s="270">
        <f>'Own network costs'!Q187</f>
        <v>0</v>
      </c>
      <c r="T70" s="270">
        <f>'Own network costs'!R187</f>
        <v>0</v>
      </c>
      <c r="U70" s="270">
        <f>'Own network costs'!S187</f>
        <v>0</v>
      </c>
      <c r="V70" s="270">
        <f>'Own network costs'!T187</f>
        <v>0</v>
      </c>
      <c r="W70" s="270">
        <f>'Own network costs'!U187</f>
        <v>0</v>
      </c>
      <c r="X70" s="270">
        <f>'Own network costs'!V187</f>
        <v>0</v>
      </c>
      <c r="Y70" s="270">
        <f>'Own network costs'!W187</f>
        <v>0</v>
      </c>
    </row>
    <row r="71" spans="2:27">
      <c r="B71" s="119"/>
      <c r="C71" s="219"/>
      <c r="D71" s="308"/>
      <c r="E71" s="189"/>
      <c r="F71" s="262"/>
      <c r="G71" s="263"/>
      <c r="H71" s="263"/>
      <c r="I71" s="263"/>
      <c r="J71" s="263"/>
      <c r="K71" s="263"/>
      <c r="L71" s="263"/>
      <c r="M71" s="263"/>
      <c r="N71" s="263"/>
      <c r="O71" s="262"/>
      <c r="P71" s="263"/>
      <c r="Q71" s="263"/>
      <c r="R71" s="263"/>
      <c r="S71" s="263"/>
      <c r="T71" s="263"/>
      <c r="U71" s="263"/>
      <c r="V71" s="263"/>
      <c r="W71" s="263"/>
      <c r="X71" s="263"/>
      <c r="Y71" s="263"/>
    </row>
    <row r="72" spans="2:27" s="105" customFormat="1">
      <c r="B72" s="93"/>
      <c r="C72" s="220" t="s">
        <v>185</v>
      </c>
      <c r="D72" s="309">
        <f>'Voice traffic costs'!C37</f>
        <v>0</v>
      </c>
      <c r="E72" s="221"/>
      <c r="F72" s="266">
        <f>'Voice traffic costs'!D33</f>
        <v>0</v>
      </c>
      <c r="G72" s="266">
        <f>'Voice traffic costs'!E33</f>
        <v>0</v>
      </c>
      <c r="H72" s="266">
        <f>'Voice traffic costs'!F33</f>
        <v>0</v>
      </c>
      <c r="I72" s="266">
        <f>'Voice traffic costs'!G33</f>
        <v>0</v>
      </c>
      <c r="J72" s="266">
        <f>'Voice traffic costs'!H33</f>
        <v>0</v>
      </c>
      <c r="K72" s="266">
        <f>'Voice traffic costs'!I33</f>
        <v>0</v>
      </c>
      <c r="L72" s="266">
        <f>'Voice traffic costs'!J33</f>
        <v>0</v>
      </c>
      <c r="M72" s="266">
        <f>'Voice traffic costs'!K33</f>
        <v>0</v>
      </c>
      <c r="N72" s="266">
        <f>'Voice traffic costs'!L33</f>
        <v>0</v>
      </c>
      <c r="O72" s="266">
        <f>'Voice traffic costs'!M33</f>
        <v>0</v>
      </c>
      <c r="P72" s="266">
        <f>'Voice traffic costs'!N33</f>
        <v>0</v>
      </c>
      <c r="Q72" s="266">
        <f>'Voice traffic costs'!O33</f>
        <v>0</v>
      </c>
      <c r="R72" s="266">
        <f>'Voice traffic costs'!P33</f>
        <v>0</v>
      </c>
      <c r="S72" s="266">
        <f>'Voice traffic costs'!Q33</f>
        <v>0</v>
      </c>
      <c r="T72" s="266">
        <f>'Voice traffic costs'!R33</f>
        <v>0</v>
      </c>
      <c r="U72" s="266">
        <f>'Voice traffic costs'!S33</f>
        <v>0</v>
      </c>
      <c r="V72" s="266">
        <f>'Voice traffic costs'!T33</f>
        <v>0</v>
      </c>
      <c r="W72" s="266">
        <f>'Voice traffic costs'!U33</f>
        <v>0</v>
      </c>
      <c r="X72" s="266">
        <f>'Voice traffic costs'!V33</f>
        <v>0</v>
      </c>
      <c r="Y72" s="266">
        <f>'Voice traffic costs'!W33</f>
        <v>0</v>
      </c>
      <c r="Z72"/>
      <c r="AA72"/>
    </row>
    <row r="73" spans="2:27">
      <c r="B73" s="119"/>
      <c r="C73" s="105"/>
      <c r="D73" s="310"/>
      <c r="E73" s="189"/>
      <c r="F73" s="262"/>
      <c r="G73" s="262"/>
      <c r="H73" s="262"/>
      <c r="I73" s="262"/>
      <c r="J73" s="262"/>
      <c r="K73" s="262"/>
      <c r="L73" s="262"/>
      <c r="M73" s="262"/>
      <c r="N73" s="262"/>
      <c r="O73" s="262"/>
      <c r="P73" s="262"/>
      <c r="Q73" s="262"/>
      <c r="R73" s="262"/>
      <c r="S73" s="262"/>
      <c r="T73" s="262"/>
      <c r="U73" s="262"/>
      <c r="V73" s="262"/>
      <c r="W73" s="262"/>
      <c r="X73" s="262"/>
      <c r="Y73" s="262"/>
    </row>
    <row r="74" spans="2:27" s="105" customFormat="1">
      <c r="B74" s="93"/>
      <c r="C74" s="196" t="s">
        <v>55</v>
      </c>
      <c r="D74" s="304">
        <f>SUMPRODUCT(F38:Y38,F74:Y74)</f>
        <v>0</v>
      </c>
      <c r="E74" s="209"/>
      <c r="F74" s="266">
        <f t="shared" ref="F74:Y74" si="19">SUM(F75:F81)</f>
        <v>0</v>
      </c>
      <c r="G74" s="266">
        <f t="shared" si="19"/>
        <v>0</v>
      </c>
      <c r="H74" s="266">
        <f t="shared" si="19"/>
        <v>0</v>
      </c>
      <c r="I74" s="266">
        <f t="shared" si="19"/>
        <v>0</v>
      </c>
      <c r="J74" s="266">
        <f t="shared" si="19"/>
        <v>0</v>
      </c>
      <c r="K74" s="266">
        <f t="shared" si="19"/>
        <v>0</v>
      </c>
      <c r="L74" s="266">
        <f t="shared" si="19"/>
        <v>0</v>
      </c>
      <c r="M74" s="266">
        <f t="shared" si="19"/>
        <v>0</v>
      </c>
      <c r="N74" s="266">
        <f t="shared" si="19"/>
        <v>0</v>
      </c>
      <c r="O74" s="266">
        <f t="shared" si="19"/>
        <v>0</v>
      </c>
      <c r="P74" s="266">
        <f t="shared" si="19"/>
        <v>0</v>
      </c>
      <c r="Q74" s="266">
        <f t="shared" si="19"/>
        <v>0</v>
      </c>
      <c r="R74" s="266">
        <f t="shared" si="19"/>
        <v>0</v>
      </c>
      <c r="S74" s="266">
        <f t="shared" si="19"/>
        <v>0</v>
      </c>
      <c r="T74" s="266">
        <f t="shared" si="19"/>
        <v>0</v>
      </c>
      <c r="U74" s="266">
        <f t="shared" si="19"/>
        <v>0</v>
      </c>
      <c r="V74" s="266">
        <f t="shared" si="19"/>
        <v>0</v>
      </c>
      <c r="W74" s="266">
        <f t="shared" si="19"/>
        <v>0</v>
      </c>
      <c r="X74" s="266">
        <f t="shared" si="19"/>
        <v>0</v>
      </c>
      <c r="Y74" s="266">
        <f t="shared" si="19"/>
        <v>0</v>
      </c>
      <c r="Z74"/>
      <c r="AA74"/>
    </row>
    <row r="75" spans="2:27">
      <c r="B75" s="93"/>
      <c r="C75" s="199" t="s">
        <v>59</v>
      </c>
      <c r="D75" s="305">
        <f>SUMPRODUCT($F$38:$Y$38,F75:Y75)</f>
        <v>0</v>
      </c>
      <c r="E75" s="217"/>
      <c r="F75" s="270">
        <f>'Retail and other costs'!D22</f>
        <v>0</v>
      </c>
      <c r="G75" s="270">
        <f>'Retail and other costs'!E22</f>
        <v>0</v>
      </c>
      <c r="H75" s="270">
        <f>'Retail and other costs'!F22</f>
        <v>0</v>
      </c>
      <c r="I75" s="270">
        <f>'Retail and other costs'!G22</f>
        <v>0</v>
      </c>
      <c r="J75" s="270">
        <f>'Retail and other costs'!H22</f>
        <v>0</v>
      </c>
      <c r="K75" s="270">
        <f>'Retail and other costs'!I22</f>
        <v>0</v>
      </c>
      <c r="L75" s="270">
        <f>'Retail and other costs'!J22</f>
        <v>0</v>
      </c>
      <c r="M75" s="270">
        <f>'Retail and other costs'!K22</f>
        <v>0</v>
      </c>
      <c r="N75" s="270">
        <f>'Retail and other costs'!L22</f>
        <v>0</v>
      </c>
      <c r="O75" s="270">
        <f>'Retail and other costs'!M22</f>
        <v>0</v>
      </c>
      <c r="P75" s="270">
        <f>'Retail and other costs'!N22</f>
        <v>0</v>
      </c>
      <c r="Q75" s="270">
        <f>'Retail and other costs'!O22</f>
        <v>0</v>
      </c>
      <c r="R75" s="270">
        <f>'Retail and other costs'!P22</f>
        <v>0</v>
      </c>
      <c r="S75" s="270">
        <f>'Retail and other costs'!Q22</f>
        <v>0</v>
      </c>
      <c r="T75" s="270">
        <f>'Retail and other costs'!R22</f>
        <v>0</v>
      </c>
      <c r="U75" s="270">
        <f>'Retail and other costs'!S22</f>
        <v>0</v>
      </c>
      <c r="V75" s="270">
        <f>'Retail and other costs'!T22</f>
        <v>0</v>
      </c>
      <c r="W75" s="270">
        <f>'Retail and other costs'!U22</f>
        <v>0</v>
      </c>
      <c r="X75" s="270">
        <f>'Retail and other costs'!V22</f>
        <v>0</v>
      </c>
      <c r="Y75" s="270">
        <f>'Retail and other costs'!W22</f>
        <v>0</v>
      </c>
    </row>
    <row r="76" spans="2:27">
      <c r="B76" s="93"/>
      <c r="C76" s="199" t="s">
        <v>60</v>
      </c>
      <c r="D76" s="305">
        <f t="shared" ref="D76:D81" si="20">SUMPRODUCT($F$38:$Y$38,F76:Y76)</f>
        <v>0</v>
      </c>
      <c r="E76" s="217"/>
      <c r="F76" s="270">
        <f>'Retail and other costs'!D23</f>
        <v>0</v>
      </c>
      <c r="G76" s="270">
        <f>'Retail and other costs'!E23</f>
        <v>0</v>
      </c>
      <c r="H76" s="270">
        <f>'Retail and other costs'!F23</f>
        <v>0</v>
      </c>
      <c r="I76" s="270">
        <f>'Retail and other costs'!G23</f>
        <v>0</v>
      </c>
      <c r="J76" s="270">
        <f>'Retail and other costs'!H23</f>
        <v>0</v>
      </c>
      <c r="K76" s="270">
        <f>'Retail and other costs'!I23</f>
        <v>0</v>
      </c>
      <c r="L76" s="270">
        <f>'Retail and other costs'!J23</f>
        <v>0</v>
      </c>
      <c r="M76" s="270">
        <f>'Retail and other costs'!K23</f>
        <v>0</v>
      </c>
      <c r="N76" s="270">
        <f>'Retail and other costs'!L23</f>
        <v>0</v>
      </c>
      <c r="O76" s="270">
        <f>'Retail and other costs'!M23</f>
        <v>0</v>
      </c>
      <c r="P76" s="270">
        <f>'Retail and other costs'!N23</f>
        <v>0</v>
      </c>
      <c r="Q76" s="270">
        <f>'Retail and other costs'!O23</f>
        <v>0</v>
      </c>
      <c r="R76" s="270">
        <f>'Retail and other costs'!P23</f>
        <v>0</v>
      </c>
      <c r="S76" s="270">
        <f>'Retail and other costs'!Q23</f>
        <v>0</v>
      </c>
      <c r="T76" s="270">
        <f>'Retail and other costs'!R23</f>
        <v>0</v>
      </c>
      <c r="U76" s="270">
        <f>'Retail and other costs'!S23</f>
        <v>0</v>
      </c>
      <c r="V76" s="270">
        <f>'Retail and other costs'!T23</f>
        <v>0</v>
      </c>
      <c r="W76" s="270">
        <f>'Retail and other costs'!U23</f>
        <v>0</v>
      </c>
      <c r="X76" s="270">
        <f>'Retail and other costs'!V23</f>
        <v>0</v>
      </c>
      <c r="Y76" s="270">
        <f>'Retail and other costs'!W23</f>
        <v>0</v>
      </c>
    </row>
    <row r="77" spans="2:27">
      <c r="B77" s="93"/>
      <c r="C77" s="199" t="s">
        <v>61</v>
      </c>
      <c r="D77" s="305">
        <f t="shared" si="20"/>
        <v>0</v>
      </c>
      <c r="E77" s="217"/>
      <c r="F77" s="270">
        <f>'Retail and other costs'!D24</f>
        <v>0</v>
      </c>
      <c r="G77" s="270">
        <f>'Retail and other costs'!E24</f>
        <v>0</v>
      </c>
      <c r="H77" s="270">
        <f>'Retail and other costs'!F24</f>
        <v>0</v>
      </c>
      <c r="I77" s="270">
        <f>'Retail and other costs'!G24</f>
        <v>0</v>
      </c>
      <c r="J77" s="270">
        <f>'Retail and other costs'!H24</f>
        <v>0</v>
      </c>
      <c r="K77" s="270">
        <f>'Retail and other costs'!I24</f>
        <v>0</v>
      </c>
      <c r="L77" s="270">
        <f>'Retail and other costs'!J24</f>
        <v>0</v>
      </c>
      <c r="M77" s="270">
        <f>'Retail and other costs'!K24</f>
        <v>0</v>
      </c>
      <c r="N77" s="270">
        <f>'Retail and other costs'!L24</f>
        <v>0</v>
      </c>
      <c r="O77" s="270">
        <f>'Retail and other costs'!M24</f>
        <v>0</v>
      </c>
      <c r="P77" s="270">
        <f>'Retail and other costs'!N24</f>
        <v>0</v>
      </c>
      <c r="Q77" s="270">
        <f>'Retail and other costs'!O24</f>
        <v>0</v>
      </c>
      <c r="R77" s="270">
        <f>'Retail and other costs'!P24</f>
        <v>0</v>
      </c>
      <c r="S77" s="270">
        <f>'Retail and other costs'!Q24</f>
        <v>0</v>
      </c>
      <c r="T77" s="270">
        <f>'Retail and other costs'!R24</f>
        <v>0</v>
      </c>
      <c r="U77" s="270">
        <f>'Retail and other costs'!S24</f>
        <v>0</v>
      </c>
      <c r="V77" s="270">
        <f>'Retail and other costs'!T24</f>
        <v>0</v>
      </c>
      <c r="W77" s="270">
        <f>'Retail and other costs'!U24</f>
        <v>0</v>
      </c>
      <c r="X77" s="270">
        <f>'Retail and other costs'!V24</f>
        <v>0</v>
      </c>
      <c r="Y77" s="270">
        <f>'Retail and other costs'!W24</f>
        <v>0</v>
      </c>
    </row>
    <row r="78" spans="2:27">
      <c r="B78" s="93"/>
      <c r="C78" s="199" t="s">
        <v>62</v>
      </c>
      <c r="D78" s="305">
        <f t="shared" si="20"/>
        <v>0</v>
      </c>
      <c r="E78" s="217"/>
      <c r="F78" s="270">
        <f>'Retail and other costs'!D25</f>
        <v>0</v>
      </c>
      <c r="G78" s="270">
        <f>'Retail and other costs'!E25</f>
        <v>0</v>
      </c>
      <c r="H78" s="270">
        <f>'Retail and other costs'!F25</f>
        <v>0</v>
      </c>
      <c r="I78" s="270">
        <f>'Retail and other costs'!G25</f>
        <v>0</v>
      </c>
      <c r="J78" s="270">
        <f>'Retail and other costs'!H25</f>
        <v>0</v>
      </c>
      <c r="K78" s="270">
        <f>'Retail and other costs'!I25</f>
        <v>0</v>
      </c>
      <c r="L78" s="270">
        <f>'Retail and other costs'!J25</f>
        <v>0</v>
      </c>
      <c r="M78" s="270">
        <f>'Retail and other costs'!K25</f>
        <v>0</v>
      </c>
      <c r="N78" s="270">
        <f>'Retail and other costs'!L25</f>
        <v>0</v>
      </c>
      <c r="O78" s="270">
        <f>'Retail and other costs'!M25</f>
        <v>0</v>
      </c>
      <c r="P78" s="270">
        <f>'Retail and other costs'!N25</f>
        <v>0</v>
      </c>
      <c r="Q78" s="270">
        <f>'Retail and other costs'!O25</f>
        <v>0</v>
      </c>
      <c r="R78" s="270">
        <f>'Retail and other costs'!P25</f>
        <v>0</v>
      </c>
      <c r="S78" s="270">
        <f>'Retail and other costs'!Q25</f>
        <v>0</v>
      </c>
      <c r="T78" s="270">
        <f>'Retail and other costs'!R25</f>
        <v>0</v>
      </c>
      <c r="U78" s="270">
        <f>'Retail and other costs'!S25</f>
        <v>0</v>
      </c>
      <c r="V78" s="270">
        <f>'Retail and other costs'!T25</f>
        <v>0</v>
      </c>
      <c r="W78" s="270">
        <f>'Retail and other costs'!U25</f>
        <v>0</v>
      </c>
      <c r="X78" s="270">
        <f>'Retail and other costs'!V25</f>
        <v>0</v>
      </c>
      <c r="Y78" s="270">
        <f>'Retail and other costs'!W25</f>
        <v>0</v>
      </c>
    </row>
    <row r="79" spans="2:27">
      <c r="B79" s="93"/>
      <c r="C79" s="199" t="s">
        <v>63</v>
      </c>
      <c r="D79" s="305">
        <f t="shared" si="20"/>
        <v>0</v>
      </c>
      <c r="E79" s="217"/>
      <c r="F79" s="270">
        <f>'Retail and other costs'!D26</f>
        <v>0</v>
      </c>
      <c r="G79" s="270">
        <f>'Retail and other costs'!E26</f>
        <v>0</v>
      </c>
      <c r="H79" s="270">
        <f>'Retail and other costs'!F26</f>
        <v>0</v>
      </c>
      <c r="I79" s="270">
        <f>'Retail and other costs'!G26</f>
        <v>0</v>
      </c>
      <c r="J79" s="270">
        <f>'Retail and other costs'!H26</f>
        <v>0</v>
      </c>
      <c r="K79" s="270">
        <f>'Retail and other costs'!I26</f>
        <v>0</v>
      </c>
      <c r="L79" s="270">
        <f>'Retail and other costs'!J26</f>
        <v>0</v>
      </c>
      <c r="M79" s="270">
        <f>'Retail and other costs'!K26</f>
        <v>0</v>
      </c>
      <c r="N79" s="270">
        <f>'Retail and other costs'!L26</f>
        <v>0</v>
      </c>
      <c r="O79" s="270">
        <f>'Retail and other costs'!M26</f>
        <v>0</v>
      </c>
      <c r="P79" s="270">
        <f>'Retail and other costs'!N26</f>
        <v>0</v>
      </c>
      <c r="Q79" s="270">
        <f>'Retail and other costs'!O26</f>
        <v>0</v>
      </c>
      <c r="R79" s="270">
        <f>'Retail and other costs'!P26</f>
        <v>0</v>
      </c>
      <c r="S79" s="270">
        <f>'Retail and other costs'!Q26</f>
        <v>0</v>
      </c>
      <c r="T79" s="270">
        <f>'Retail and other costs'!R26</f>
        <v>0</v>
      </c>
      <c r="U79" s="270">
        <f>'Retail and other costs'!S26</f>
        <v>0</v>
      </c>
      <c r="V79" s="270">
        <f>'Retail and other costs'!T26</f>
        <v>0</v>
      </c>
      <c r="W79" s="270">
        <f>'Retail and other costs'!U26</f>
        <v>0</v>
      </c>
      <c r="X79" s="270">
        <f>'Retail and other costs'!V26</f>
        <v>0</v>
      </c>
      <c r="Y79" s="270">
        <f>'Retail and other costs'!W26</f>
        <v>0</v>
      </c>
    </row>
    <row r="80" spans="2:27">
      <c r="B80" s="93"/>
      <c r="C80" s="199" t="s">
        <v>64</v>
      </c>
      <c r="D80" s="305">
        <f t="shared" si="20"/>
        <v>0</v>
      </c>
      <c r="E80" s="217"/>
      <c r="F80" s="270">
        <f>'Retail and other costs'!D27</f>
        <v>0</v>
      </c>
      <c r="G80" s="270">
        <f>'Retail and other costs'!E27</f>
        <v>0</v>
      </c>
      <c r="H80" s="270">
        <f>'Retail and other costs'!F27</f>
        <v>0</v>
      </c>
      <c r="I80" s="270">
        <f>'Retail and other costs'!G27</f>
        <v>0</v>
      </c>
      <c r="J80" s="270">
        <f>'Retail and other costs'!H27</f>
        <v>0</v>
      </c>
      <c r="K80" s="270">
        <f>'Retail and other costs'!I27</f>
        <v>0</v>
      </c>
      <c r="L80" s="270">
        <f>'Retail and other costs'!J27</f>
        <v>0</v>
      </c>
      <c r="M80" s="270">
        <f>'Retail and other costs'!K27</f>
        <v>0</v>
      </c>
      <c r="N80" s="270">
        <f>'Retail and other costs'!L27</f>
        <v>0</v>
      </c>
      <c r="O80" s="270">
        <f>'Retail and other costs'!M27</f>
        <v>0</v>
      </c>
      <c r="P80" s="270">
        <f>'Retail and other costs'!N27</f>
        <v>0</v>
      </c>
      <c r="Q80" s="270">
        <f>'Retail and other costs'!O27</f>
        <v>0</v>
      </c>
      <c r="R80" s="270">
        <f>'Retail and other costs'!P27</f>
        <v>0</v>
      </c>
      <c r="S80" s="270">
        <f>'Retail and other costs'!Q27</f>
        <v>0</v>
      </c>
      <c r="T80" s="270">
        <f>'Retail and other costs'!R27</f>
        <v>0</v>
      </c>
      <c r="U80" s="270">
        <f>'Retail and other costs'!S27</f>
        <v>0</v>
      </c>
      <c r="V80" s="270">
        <f>'Retail and other costs'!T27</f>
        <v>0</v>
      </c>
      <c r="W80" s="270">
        <f>'Retail and other costs'!U27</f>
        <v>0</v>
      </c>
      <c r="X80" s="270">
        <f>'Retail and other costs'!V27</f>
        <v>0</v>
      </c>
      <c r="Y80" s="270">
        <f>'Retail and other costs'!W27</f>
        <v>0</v>
      </c>
    </row>
    <row r="81" spans="2:25">
      <c r="B81" s="93"/>
      <c r="C81" s="192" t="s">
        <v>65</v>
      </c>
      <c r="D81" s="311">
        <f t="shared" si="20"/>
        <v>0</v>
      </c>
      <c r="E81" s="218"/>
      <c r="F81" s="270">
        <f>'Retail and other costs'!D28</f>
        <v>0</v>
      </c>
      <c r="G81" s="270">
        <f>'Retail and other costs'!E28</f>
        <v>0</v>
      </c>
      <c r="H81" s="270">
        <f>'Retail and other costs'!F28</f>
        <v>0</v>
      </c>
      <c r="I81" s="270">
        <f>'Retail and other costs'!G28</f>
        <v>0</v>
      </c>
      <c r="J81" s="270">
        <f>'Retail and other costs'!H28</f>
        <v>0</v>
      </c>
      <c r="K81" s="270">
        <f>'Retail and other costs'!I28</f>
        <v>0</v>
      </c>
      <c r="L81" s="270">
        <f>'Retail and other costs'!J28</f>
        <v>0</v>
      </c>
      <c r="M81" s="270">
        <f>'Retail and other costs'!K28</f>
        <v>0</v>
      </c>
      <c r="N81" s="270">
        <f>'Retail and other costs'!L28</f>
        <v>0</v>
      </c>
      <c r="O81" s="270">
        <f>'Retail and other costs'!M28</f>
        <v>0</v>
      </c>
      <c r="P81" s="270">
        <f>'Retail and other costs'!N28</f>
        <v>0</v>
      </c>
      <c r="Q81" s="270">
        <f>'Retail and other costs'!O28</f>
        <v>0</v>
      </c>
      <c r="R81" s="270">
        <f>'Retail and other costs'!P28</f>
        <v>0</v>
      </c>
      <c r="S81" s="270">
        <f>'Retail and other costs'!Q28</f>
        <v>0</v>
      </c>
      <c r="T81" s="270">
        <f>'Retail and other costs'!R28</f>
        <v>0</v>
      </c>
      <c r="U81" s="270">
        <f>'Retail and other costs'!S28</f>
        <v>0</v>
      </c>
      <c r="V81" s="270">
        <f>'Retail and other costs'!T28</f>
        <v>0</v>
      </c>
      <c r="W81" s="270">
        <f>'Retail and other costs'!U28</f>
        <v>0</v>
      </c>
      <c r="X81" s="270">
        <f>'Retail and other costs'!V28</f>
        <v>0</v>
      </c>
      <c r="Y81" s="270">
        <f>'Retail and other costs'!W28</f>
        <v>0</v>
      </c>
    </row>
    <row r="82" spans="2:25">
      <c r="B82" s="93"/>
      <c r="D82" s="312"/>
      <c r="E82" s="189"/>
      <c r="F82" s="264"/>
      <c r="G82" s="27"/>
      <c r="H82" s="27"/>
      <c r="I82" s="27"/>
      <c r="J82" s="27"/>
      <c r="K82" s="27"/>
      <c r="L82" s="27"/>
      <c r="M82" s="27"/>
      <c r="N82" s="27"/>
      <c r="O82" s="264"/>
      <c r="P82" s="27"/>
      <c r="Q82" s="27"/>
      <c r="R82" s="27"/>
      <c r="S82" s="27"/>
      <c r="T82" s="27"/>
      <c r="U82" s="27"/>
      <c r="V82" s="27"/>
      <c r="W82" s="27"/>
      <c r="X82" s="27"/>
      <c r="Y82" s="27"/>
    </row>
    <row r="83" spans="2:25">
      <c r="B83" s="93"/>
      <c r="C83" s="196" t="s">
        <v>67</v>
      </c>
      <c r="D83" s="304">
        <f>SUM(D84:D87)</f>
        <v>0</v>
      </c>
      <c r="E83" s="209"/>
      <c r="F83" s="266">
        <f t="shared" ref="F83:Y83" si="21">SUM(F84:F87)</f>
        <v>0</v>
      </c>
      <c r="G83" s="266">
        <f t="shared" si="21"/>
        <v>0</v>
      </c>
      <c r="H83" s="266">
        <f t="shared" si="21"/>
        <v>0</v>
      </c>
      <c r="I83" s="266">
        <f t="shared" si="21"/>
        <v>0</v>
      </c>
      <c r="J83" s="266">
        <f t="shared" si="21"/>
        <v>0</v>
      </c>
      <c r="K83" s="266">
        <f t="shared" si="21"/>
        <v>0</v>
      </c>
      <c r="L83" s="266">
        <f t="shared" si="21"/>
        <v>0</v>
      </c>
      <c r="M83" s="266">
        <f t="shared" si="21"/>
        <v>0</v>
      </c>
      <c r="N83" s="266">
        <f t="shared" si="21"/>
        <v>0</v>
      </c>
      <c r="O83" s="266">
        <f t="shared" si="21"/>
        <v>0</v>
      </c>
      <c r="P83" s="266">
        <f t="shared" si="21"/>
        <v>0</v>
      </c>
      <c r="Q83" s="266">
        <f t="shared" si="21"/>
        <v>0</v>
      </c>
      <c r="R83" s="266">
        <f t="shared" si="21"/>
        <v>0</v>
      </c>
      <c r="S83" s="266">
        <f t="shared" si="21"/>
        <v>0</v>
      </c>
      <c r="T83" s="266">
        <f t="shared" si="21"/>
        <v>0</v>
      </c>
      <c r="U83" s="266">
        <f t="shared" si="21"/>
        <v>0</v>
      </c>
      <c r="V83" s="266">
        <f t="shared" si="21"/>
        <v>0</v>
      </c>
      <c r="W83" s="266">
        <f t="shared" si="21"/>
        <v>0</v>
      </c>
      <c r="X83" s="266">
        <f t="shared" si="21"/>
        <v>0</v>
      </c>
      <c r="Y83" s="266">
        <f t="shared" si="21"/>
        <v>0</v>
      </c>
    </row>
    <row r="84" spans="2:25">
      <c r="B84" s="93"/>
      <c r="C84" s="223" t="s">
        <v>205</v>
      </c>
      <c r="D84" s="305">
        <f>SUMPRODUCT($F$38:$Y$38,$F84:$Y84)</f>
        <v>0</v>
      </c>
      <c r="E84" s="217"/>
      <c r="F84" s="270">
        <f>'Retail and other costs'!D41</f>
        <v>0</v>
      </c>
      <c r="G84" s="270">
        <f>'Retail and other costs'!E41</f>
        <v>0</v>
      </c>
      <c r="H84" s="270">
        <f>'Retail and other costs'!F41</f>
        <v>0</v>
      </c>
      <c r="I84" s="270">
        <f>'Retail and other costs'!G41</f>
        <v>0</v>
      </c>
      <c r="J84" s="270">
        <f>'Retail and other costs'!H41</f>
        <v>0</v>
      </c>
      <c r="K84" s="270">
        <f>'Retail and other costs'!I41</f>
        <v>0</v>
      </c>
      <c r="L84" s="270">
        <f>'Retail and other costs'!J41</f>
        <v>0</v>
      </c>
      <c r="M84" s="270">
        <f>'Retail and other costs'!K41</f>
        <v>0</v>
      </c>
      <c r="N84" s="270">
        <f>'Retail and other costs'!L41</f>
        <v>0</v>
      </c>
      <c r="O84" s="270">
        <f>'Retail and other costs'!M41</f>
        <v>0</v>
      </c>
      <c r="P84" s="270">
        <f>'Retail and other costs'!N41</f>
        <v>0</v>
      </c>
      <c r="Q84" s="270">
        <f>'Retail and other costs'!O41</f>
        <v>0</v>
      </c>
      <c r="R84" s="270">
        <f>'Retail and other costs'!P41</f>
        <v>0</v>
      </c>
      <c r="S84" s="270">
        <f>'Retail and other costs'!Q41</f>
        <v>0</v>
      </c>
      <c r="T84" s="270">
        <f>'Retail and other costs'!R41</f>
        <v>0</v>
      </c>
      <c r="U84" s="270">
        <f>'Retail and other costs'!S41</f>
        <v>0</v>
      </c>
      <c r="V84" s="270">
        <f>'Retail and other costs'!T41</f>
        <v>0</v>
      </c>
      <c r="W84" s="270">
        <f>'Retail and other costs'!U41</f>
        <v>0</v>
      </c>
      <c r="X84" s="270">
        <f>'Retail and other costs'!V41</f>
        <v>0</v>
      </c>
      <c r="Y84" s="270">
        <f>'Retail and other costs'!W41</f>
        <v>0</v>
      </c>
    </row>
    <row r="85" spans="2:25">
      <c r="B85" s="93"/>
      <c r="C85" s="223" t="s">
        <v>334</v>
      </c>
      <c r="D85" s="305">
        <f>SUMPRODUCT($F$38:$Y$38,$F85:$Y85)</f>
        <v>0</v>
      </c>
      <c r="E85" s="217"/>
      <c r="F85" s="270">
        <f>'Retail and other costs'!D58</f>
        <v>0</v>
      </c>
      <c r="G85" s="270">
        <f>'Retail and other costs'!E58</f>
        <v>0</v>
      </c>
      <c r="H85" s="270">
        <f>'Retail and other costs'!F58</f>
        <v>0</v>
      </c>
      <c r="I85" s="270">
        <f>'Retail and other costs'!G58</f>
        <v>0</v>
      </c>
      <c r="J85" s="270">
        <f>'Retail and other costs'!H58</f>
        <v>0</v>
      </c>
      <c r="K85" s="270">
        <f>'Retail and other costs'!I58</f>
        <v>0</v>
      </c>
      <c r="L85" s="270">
        <f>'Retail and other costs'!J58</f>
        <v>0</v>
      </c>
      <c r="M85" s="270">
        <f>'Retail and other costs'!K58</f>
        <v>0</v>
      </c>
      <c r="N85" s="270">
        <f>'Retail and other costs'!L58</f>
        <v>0</v>
      </c>
      <c r="O85" s="270">
        <f>'Retail and other costs'!M58</f>
        <v>0</v>
      </c>
      <c r="P85" s="270">
        <f>'Retail and other costs'!N58</f>
        <v>0</v>
      </c>
      <c r="Q85" s="270">
        <f>'Retail and other costs'!O58</f>
        <v>0</v>
      </c>
      <c r="R85" s="270">
        <f>'Retail and other costs'!P58</f>
        <v>0</v>
      </c>
      <c r="S85" s="270">
        <f>'Retail and other costs'!Q58</f>
        <v>0</v>
      </c>
      <c r="T85" s="270">
        <f>'Retail and other costs'!R58</f>
        <v>0</v>
      </c>
      <c r="U85" s="270">
        <f>'Retail and other costs'!S58</f>
        <v>0</v>
      </c>
      <c r="V85" s="270">
        <f>'Retail and other costs'!T58</f>
        <v>0</v>
      </c>
      <c r="W85" s="270">
        <f>'Retail and other costs'!U58</f>
        <v>0</v>
      </c>
      <c r="X85" s="270">
        <f>'Retail and other costs'!V58</f>
        <v>0</v>
      </c>
      <c r="Y85" s="270">
        <f>'Retail and other costs'!W58</f>
        <v>0</v>
      </c>
    </row>
    <row r="86" spans="2:25">
      <c r="B86" s="93"/>
      <c r="C86" s="223" t="s">
        <v>351</v>
      </c>
      <c r="D86" s="305">
        <f t="shared" ref="D86:D87" si="22">SUMPRODUCT($F$38:$Y$38,$F86:$Y86)</f>
        <v>0</v>
      </c>
      <c r="E86" s="217"/>
      <c r="F86" s="270">
        <f>IF('Retail and other costs'!D55="yes",'Retail and other costs'!$D$66,0)</f>
        <v>0</v>
      </c>
      <c r="G86" s="270">
        <f>IF('Retail and other costs'!E55="yes",'Retail and other costs'!$D$66,0)</f>
        <v>0</v>
      </c>
      <c r="H86" s="270">
        <f>IF('Retail and other costs'!F55="yes",'Retail and other costs'!$D$66,0)</f>
        <v>0</v>
      </c>
      <c r="I86" s="270">
        <f>IF('Retail and other costs'!G55="yes",'Retail and other costs'!$D$66,0)</f>
        <v>0</v>
      </c>
      <c r="J86" s="270">
        <f>IF('Retail and other costs'!H55="yes",'Retail and other costs'!$D$66,0)</f>
        <v>0</v>
      </c>
      <c r="K86" s="270">
        <f>IF('Retail and other costs'!I55="yes",'Retail and other costs'!$D$66,0)</f>
        <v>0</v>
      </c>
      <c r="L86" s="270">
        <f>IF('Retail and other costs'!J55="yes",'Retail and other costs'!$D$66,0)</f>
        <v>0</v>
      </c>
      <c r="M86" s="270">
        <f>IF('Retail and other costs'!K55="yes",'Retail and other costs'!$D$66,0)</f>
        <v>0</v>
      </c>
      <c r="N86" s="270">
        <f>IF('Retail and other costs'!L55="yes",'Retail and other costs'!$D$66,0)</f>
        <v>0</v>
      </c>
      <c r="O86" s="270">
        <f>IF('Retail and other costs'!M55="yes",'Retail and other costs'!$D$66,0)</f>
        <v>0</v>
      </c>
      <c r="P86" s="270">
        <f>IF('Retail and other costs'!N55="yes",'Retail and other costs'!$D$66,0)</f>
        <v>0</v>
      </c>
      <c r="Q86" s="270">
        <f>IF('Retail and other costs'!O55="yes",'Retail and other costs'!$D$66,0)</f>
        <v>0</v>
      </c>
      <c r="R86" s="270">
        <f>IF('Retail and other costs'!P55="yes",'Retail and other costs'!$D$66,0)</f>
        <v>0</v>
      </c>
      <c r="S86" s="270">
        <f>IF('Retail and other costs'!Q55="yes",'Retail and other costs'!$D$66,0)</f>
        <v>0</v>
      </c>
      <c r="T86" s="270">
        <f>IF('Retail and other costs'!R55="yes",'Retail and other costs'!$D$66,0)</f>
        <v>0</v>
      </c>
      <c r="U86" s="270">
        <f>IF('Retail and other costs'!S55="yes",'Retail and other costs'!$D$66,0)</f>
        <v>0</v>
      </c>
      <c r="V86" s="270">
        <f>IF('Retail and other costs'!T55="yes",'Retail and other costs'!$D$66,0)</f>
        <v>0</v>
      </c>
      <c r="W86" s="270">
        <f>IF('Retail and other costs'!U55="yes",'Retail and other costs'!$D$66,0)</f>
        <v>0</v>
      </c>
      <c r="X86" s="270">
        <f>IF('Retail and other costs'!V55="yes",'Retail and other costs'!$D$66,0)</f>
        <v>0</v>
      </c>
      <c r="Y86" s="270">
        <f>IF('Retail and other costs'!W55="yes",'Retail and other costs'!$D$66,0)</f>
        <v>0</v>
      </c>
    </row>
    <row r="87" spans="2:25">
      <c r="B87" s="93"/>
      <c r="C87" s="223" t="s">
        <v>352</v>
      </c>
      <c r="D87" s="305">
        <f t="shared" si="22"/>
        <v>0</v>
      </c>
      <c r="E87" s="217"/>
      <c r="F87" s="270">
        <f>IF('Retail and other costs'!D53&gt;0,'Retail and other costs'!$D$80,0)</f>
        <v>0</v>
      </c>
      <c r="G87" s="270">
        <f>IF('Retail and other costs'!E53&gt;0,'Retail and other costs'!$D$80,0)</f>
        <v>0</v>
      </c>
      <c r="H87" s="270">
        <f>IF('Retail and other costs'!F53&gt;0,'Retail and other costs'!$D$80,0)</f>
        <v>0</v>
      </c>
      <c r="I87" s="270">
        <f>IF('Retail and other costs'!G53&gt;0,'Retail and other costs'!$D$80,0)</f>
        <v>0</v>
      </c>
      <c r="J87" s="270">
        <f>IF('Retail and other costs'!H53&gt;0,'Retail and other costs'!$D$80,0)</f>
        <v>0</v>
      </c>
      <c r="K87" s="270">
        <f>IF('Retail and other costs'!I53&gt;0,'Retail and other costs'!$D$80,0)</f>
        <v>0</v>
      </c>
      <c r="L87" s="270">
        <f>IF('Retail and other costs'!J53&gt;0,'Retail and other costs'!$D$80,0)</f>
        <v>0</v>
      </c>
      <c r="M87" s="270">
        <f>IF('Retail and other costs'!K53&gt;0,'Retail and other costs'!$D$80,0)</f>
        <v>0</v>
      </c>
      <c r="N87" s="270">
        <f>IF('Retail and other costs'!L53&gt;0,'Retail and other costs'!$D$80,0)</f>
        <v>0</v>
      </c>
      <c r="O87" s="270">
        <f>IF('Retail and other costs'!M53&gt;0,'Retail and other costs'!$D$80,0)</f>
        <v>0</v>
      </c>
      <c r="P87" s="270">
        <f>IF('Retail and other costs'!N53&gt;0,'Retail and other costs'!$D$80,0)</f>
        <v>0</v>
      </c>
      <c r="Q87" s="270">
        <f>IF('Retail and other costs'!O53&gt;0,'Retail and other costs'!$D$80,0)</f>
        <v>0</v>
      </c>
      <c r="R87" s="270">
        <f>IF('Retail and other costs'!P53&gt;0,'Retail and other costs'!$D$80,0)</f>
        <v>0</v>
      </c>
      <c r="S87" s="270">
        <f>IF('Retail and other costs'!Q53&gt;0,'Retail and other costs'!$D$80,0)</f>
        <v>0</v>
      </c>
      <c r="T87" s="270">
        <f>IF('Retail and other costs'!R53&gt;0,'Retail and other costs'!$D$80,0)</f>
        <v>0</v>
      </c>
      <c r="U87" s="270">
        <f>IF('Retail and other costs'!S53&gt;0,'Retail and other costs'!$D$80,0)</f>
        <v>0</v>
      </c>
      <c r="V87" s="270">
        <f>IF('Retail and other costs'!T53&gt;0,'Retail and other costs'!$D$80,0)</f>
        <v>0</v>
      </c>
      <c r="W87" s="270">
        <f>IF('Retail and other costs'!U53&gt;0,'Retail and other costs'!$D$80,0)</f>
        <v>0</v>
      </c>
      <c r="X87" s="270">
        <f>IF('Retail and other costs'!V53&gt;0,'Retail and other costs'!$D$80,0)</f>
        <v>0</v>
      </c>
      <c r="Y87" s="270">
        <f>IF('Retail and other costs'!W53&gt;0,'Retail and other costs'!$D$80,0)</f>
        <v>0</v>
      </c>
    </row>
    <row r="88" spans="2:25">
      <c r="B88" s="93"/>
      <c r="C88" s="109"/>
      <c r="D88" s="313"/>
      <c r="E88" s="189"/>
      <c r="F88" s="109"/>
      <c r="G88" s="109"/>
      <c r="H88" s="109"/>
      <c r="I88" s="109"/>
      <c r="J88" s="109"/>
      <c r="K88" s="109"/>
      <c r="L88" s="109"/>
      <c r="M88" s="109"/>
      <c r="N88" s="109"/>
      <c r="O88" s="261"/>
      <c r="P88" s="109"/>
      <c r="Q88" s="109"/>
      <c r="R88" s="109"/>
      <c r="S88" s="109"/>
      <c r="T88" s="109"/>
      <c r="U88" s="109"/>
      <c r="V88" s="109"/>
      <c r="W88" s="109"/>
      <c r="X88" s="109"/>
      <c r="Y88" s="109"/>
    </row>
    <row r="89" spans="2:25">
      <c r="B89" s="5"/>
      <c r="C89" s="220" t="s">
        <v>112</v>
      </c>
      <c r="D89" s="309">
        <f>SUMPRODUCT(F38:Y38,F89:Y89)</f>
        <v>0</v>
      </c>
      <c r="E89" s="224"/>
      <c r="F89" s="266">
        <f t="shared" ref="F89:Y89" si="23">F41*$D$9</f>
        <v>0</v>
      </c>
      <c r="G89" s="266">
        <f t="shared" si="23"/>
        <v>0</v>
      </c>
      <c r="H89" s="266">
        <f t="shared" si="23"/>
        <v>0</v>
      </c>
      <c r="I89" s="266">
        <f t="shared" si="23"/>
        <v>0</v>
      </c>
      <c r="J89" s="266">
        <f t="shared" si="23"/>
        <v>0</v>
      </c>
      <c r="K89" s="266">
        <f t="shared" si="23"/>
        <v>0</v>
      </c>
      <c r="L89" s="266">
        <f t="shared" si="23"/>
        <v>0</v>
      </c>
      <c r="M89" s="266">
        <f t="shared" si="23"/>
        <v>0</v>
      </c>
      <c r="N89" s="266">
        <f t="shared" si="23"/>
        <v>0</v>
      </c>
      <c r="O89" s="266">
        <f t="shared" si="23"/>
        <v>0</v>
      </c>
      <c r="P89" s="266">
        <f t="shared" si="23"/>
        <v>0</v>
      </c>
      <c r="Q89" s="266">
        <f t="shared" si="23"/>
        <v>0</v>
      </c>
      <c r="R89" s="266">
        <f t="shared" si="23"/>
        <v>0</v>
      </c>
      <c r="S89" s="266">
        <f t="shared" si="23"/>
        <v>0</v>
      </c>
      <c r="T89" s="266">
        <f t="shared" si="23"/>
        <v>0</v>
      </c>
      <c r="U89" s="266">
        <f t="shared" si="23"/>
        <v>0</v>
      </c>
      <c r="V89" s="266">
        <f t="shared" si="23"/>
        <v>0</v>
      </c>
      <c r="W89" s="266">
        <f t="shared" si="23"/>
        <v>0</v>
      </c>
      <c r="X89" s="266">
        <f t="shared" si="23"/>
        <v>0</v>
      </c>
      <c r="Y89" s="266">
        <f t="shared" si="23"/>
        <v>0</v>
      </c>
    </row>
    <row r="90" spans="2:25">
      <c r="B90" s="5"/>
      <c r="C90" s="5"/>
      <c r="D90" s="314"/>
      <c r="E90" s="225"/>
      <c r="F90" s="195"/>
      <c r="G90" s="195"/>
      <c r="H90" s="195"/>
      <c r="I90" s="195"/>
      <c r="J90" s="195"/>
      <c r="K90" s="195"/>
      <c r="L90" s="195"/>
      <c r="M90" s="195"/>
      <c r="N90" s="195"/>
      <c r="O90" s="195"/>
      <c r="P90" s="195"/>
      <c r="Q90" s="195"/>
      <c r="R90" s="195"/>
      <c r="S90" s="195"/>
      <c r="T90" s="195"/>
      <c r="U90" s="195"/>
      <c r="V90" s="195"/>
      <c r="W90" s="195"/>
      <c r="X90" s="195"/>
      <c r="Y90" s="195"/>
    </row>
    <row r="91" spans="2:25" ht="15.6">
      <c r="C91" s="196" t="s">
        <v>121</v>
      </c>
      <c r="D91" s="315" t="e">
        <f>D41-(D47+D64+D72+D74+D83+D89)</f>
        <v>#DIV/0!</v>
      </c>
      <c r="E91" s="196"/>
      <c r="F91" s="271" t="e">
        <f t="shared" ref="F91:Y91" si="24">F41-(F47+F64+F72+F74+F83+F89)</f>
        <v>#DIV/0!</v>
      </c>
      <c r="G91" s="271" t="e">
        <f t="shared" si="24"/>
        <v>#DIV/0!</v>
      </c>
      <c r="H91" s="271" t="e">
        <f t="shared" si="24"/>
        <v>#DIV/0!</v>
      </c>
      <c r="I91" s="271" t="e">
        <f t="shared" si="24"/>
        <v>#DIV/0!</v>
      </c>
      <c r="J91" s="271" t="e">
        <f t="shared" si="24"/>
        <v>#DIV/0!</v>
      </c>
      <c r="K91" s="271" t="e">
        <f t="shared" si="24"/>
        <v>#DIV/0!</v>
      </c>
      <c r="L91" s="271" t="e">
        <f t="shared" si="24"/>
        <v>#DIV/0!</v>
      </c>
      <c r="M91" s="271" t="e">
        <f t="shared" si="24"/>
        <v>#DIV/0!</v>
      </c>
      <c r="N91" s="271" t="e">
        <f t="shared" si="24"/>
        <v>#DIV/0!</v>
      </c>
      <c r="O91" s="271" t="e">
        <f t="shared" si="24"/>
        <v>#DIV/0!</v>
      </c>
      <c r="P91" s="271" t="e">
        <f t="shared" si="24"/>
        <v>#DIV/0!</v>
      </c>
      <c r="Q91" s="271" t="e">
        <f t="shared" si="24"/>
        <v>#DIV/0!</v>
      </c>
      <c r="R91" s="271" t="e">
        <f t="shared" si="24"/>
        <v>#DIV/0!</v>
      </c>
      <c r="S91" s="271" t="e">
        <f t="shared" si="24"/>
        <v>#DIV/0!</v>
      </c>
      <c r="T91" s="271" t="e">
        <f t="shared" si="24"/>
        <v>#DIV/0!</v>
      </c>
      <c r="U91" s="271" t="e">
        <f t="shared" si="24"/>
        <v>#DIV/0!</v>
      </c>
      <c r="V91" s="271" t="e">
        <f t="shared" si="24"/>
        <v>#DIV/0!</v>
      </c>
      <c r="W91" s="271" t="e">
        <f t="shared" si="24"/>
        <v>#DIV/0!</v>
      </c>
      <c r="X91" s="271" t="e">
        <f t="shared" si="24"/>
        <v>#DIV/0!</v>
      </c>
      <c r="Y91" s="271" t="e">
        <f t="shared" si="24"/>
        <v>#DIV/0!</v>
      </c>
    </row>
    <row r="92" spans="2:25" ht="15.6">
      <c r="C92" s="192" t="s">
        <v>116</v>
      </c>
      <c r="D92" s="295" t="e">
        <f>D91/D41</f>
        <v>#DIV/0!</v>
      </c>
      <c r="E92" s="192"/>
      <c r="F92" s="296">
        <f t="shared" ref="F92:Y92" si="25">IFERROR(F91/F41,0)</f>
        <v>0</v>
      </c>
      <c r="G92" s="296">
        <f t="shared" si="25"/>
        <v>0</v>
      </c>
      <c r="H92" s="296">
        <f t="shared" si="25"/>
        <v>0</v>
      </c>
      <c r="I92" s="296">
        <f t="shared" si="25"/>
        <v>0</v>
      </c>
      <c r="J92" s="296">
        <f t="shared" si="25"/>
        <v>0</v>
      </c>
      <c r="K92" s="296">
        <f t="shared" si="25"/>
        <v>0</v>
      </c>
      <c r="L92" s="296">
        <f t="shared" si="25"/>
        <v>0</v>
      </c>
      <c r="M92" s="296">
        <f t="shared" si="25"/>
        <v>0</v>
      </c>
      <c r="N92" s="296">
        <f t="shared" si="25"/>
        <v>0</v>
      </c>
      <c r="O92" s="296">
        <f t="shared" si="25"/>
        <v>0</v>
      </c>
      <c r="P92" s="296">
        <f t="shared" si="25"/>
        <v>0</v>
      </c>
      <c r="Q92" s="296">
        <f t="shared" si="25"/>
        <v>0</v>
      </c>
      <c r="R92" s="296">
        <f t="shared" si="25"/>
        <v>0</v>
      </c>
      <c r="S92" s="296">
        <f t="shared" si="25"/>
        <v>0</v>
      </c>
      <c r="T92" s="296">
        <f t="shared" si="25"/>
        <v>0</v>
      </c>
      <c r="U92" s="296">
        <f t="shared" si="25"/>
        <v>0</v>
      </c>
      <c r="V92" s="296">
        <f t="shared" si="25"/>
        <v>0</v>
      </c>
      <c r="W92" s="296">
        <f t="shared" si="25"/>
        <v>0</v>
      </c>
      <c r="X92" s="296">
        <f t="shared" si="25"/>
        <v>0</v>
      </c>
      <c r="Y92" s="296">
        <f t="shared" si="25"/>
        <v>0</v>
      </c>
    </row>
    <row r="93" spans="2:25">
      <c r="B93" s="93"/>
    </row>
  </sheetData>
  <mergeCells count="1">
    <mergeCell ref="C38:D38"/>
  </mergeCells>
  <conditionalFormatting sqref="F28:Y28">
    <cfRule type="cellIs" dxfId="11" priority="12" operator="lessThan">
      <formula>0</formula>
    </cfRule>
    <cfRule type="cellIs" dxfId="10" priority="14" operator="lessThan">
      <formula>0</formula>
    </cfRule>
  </conditionalFormatting>
  <conditionalFormatting sqref="F29:Y29">
    <cfRule type="cellIs" dxfId="9" priority="13" operator="lessThan">
      <formula>0</formula>
    </cfRule>
  </conditionalFormatting>
  <conditionalFormatting sqref="D28">
    <cfRule type="cellIs" dxfId="8" priority="8" operator="lessThan">
      <formula>0</formula>
    </cfRule>
    <cfRule type="cellIs" dxfId="7" priority="10" operator="lessThan">
      <formula>0</formula>
    </cfRule>
  </conditionalFormatting>
  <conditionalFormatting sqref="D29">
    <cfRule type="cellIs" dxfId="6" priority="9" operator="lessThan">
      <formula>0</formula>
    </cfRule>
  </conditionalFormatting>
  <conditionalFormatting sqref="F91:Y91">
    <cfRule type="cellIs" dxfId="5" priority="5" operator="lessThan">
      <formula>0</formula>
    </cfRule>
    <cfRule type="cellIs" dxfId="4" priority="7" operator="lessThan">
      <formula>0</formula>
    </cfRule>
  </conditionalFormatting>
  <conditionalFormatting sqref="F92:Y92">
    <cfRule type="cellIs" dxfId="3" priority="6" operator="lessThan">
      <formula>0</formula>
    </cfRule>
  </conditionalFormatting>
  <conditionalFormatting sqref="D91">
    <cfRule type="cellIs" dxfId="2" priority="1" operator="lessThan">
      <formula>0</formula>
    </cfRule>
    <cfRule type="cellIs" dxfId="1" priority="3" operator="lessThan">
      <formula>0</formula>
    </cfRule>
  </conditionalFormatting>
  <conditionalFormatting sqref="D92">
    <cfRule type="cellIs" dxfId="0" priority="2" operator="lessThan">
      <formula>0</formula>
    </cfRule>
  </conditionalFormatting>
  <pageMargins left="0.7" right="0.7" top="0.78740157499999996" bottom="0.78740157499999996" header="0.3" footer="0.3"/>
  <pageSetup paperSize="9" scale="43" orientation="landscape" r:id="rId1"/>
  <rowBreaks count="2" manualBreakCount="2">
    <brk id="35" max="16383" man="1"/>
    <brk id="94" max="16383" man="1"/>
  </rowBreaks>
  <colBreaks count="1" manualBreakCount="1">
    <brk id="11" max="1048575" man="1"/>
  </colBreaks>
  <ignoredErrors>
    <ignoredError sqref="D25"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6"/>
  <sheetViews>
    <sheetView showGridLines="0" zoomScale="80" zoomScaleNormal="80" workbookViewId="0">
      <selection activeCell="A24" sqref="A24"/>
    </sheetView>
  </sheetViews>
  <sheetFormatPr defaultColWidth="11.5546875" defaultRowHeight="14.4"/>
  <cols>
    <col min="1" max="1" width="16" customWidth="1"/>
    <col min="2" max="2" width="62.33203125" customWidth="1"/>
    <col min="3" max="3" width="28.109375" customWidth="1"/>
    <col min="4" max="23" width="14.33203125" customWidth="1"/>
  </cols>
  <sheetData>
    <row r="1" spans="1:25" ht="56.25" customHeight="1">
      <c r="B1" s="355"/>
    </row>
    <row r="2" spans="1:25" ht="21">
      <c r="B2" s="316" t="s">
        <v>10</v>
      </c>
    </row>
    <row r="3" spans="1:25" ht="17.25" customHeight="1">
      <c r="B3" s="27" t="s">
        <v>308</v>
      </c>
      <c r="G3" s="71"/>
    </row>
    <row r="5" spans="1:25">
      <c r="B5" s="9" t="s">
        <v>479</v>
      </c>
      <c r="C5" s="28" t="s">
        <v>196</v>
      </c>
      <c r="D5" s="28"/>
      <c r="E5" s="28"/>
      <c r="F5" s="28"/>
      <c r="G5" s="28"/>
      <c r="H5" s="28"/>
      <c r="I5" s="28"/>
      <c r="J5" s="28"/>
      <c r="K5" s="28"/>
      <c r="L5" s="28"/>
      <c r="M5" s="28"/>
      <c r="N5" s="28"/>
      <c r="O5" s="28"/>
      <c r="P5" s="28"/>
      <c r="Q5" s="28"/>
      <c r="R5" s="28"/>
      <c r="S5" s="28"/>
      <c r="T5" s="28"/>
      <c r="U5" s="28"/>
      <c r="V5" s="28"/>
      <c r="W5" s="28"/>
    </row>
    <row r="6" spans="1:25">
      <c r="B6" s="27"/>
      <c r="C6" s="27"/>
      <c r="D6" s="27"/>
      <c r="E6" s="27"/>
      <c r="F6" s="27"/>
      <c r="G6" s="27"/>
      <c r="H6" s="27"/>
      <c r="I6" s="27"/>
      <c r="J6" s="27"/>
      <c r="K6" s="27"/>
      <c r="L6" s="27"/>
      <c r="M6" s="27"/>
      <c r="N6" s="27"/>
      <c r="O6" s="27"/>
    </row>
    <row r="7" spans="1:25">
      <c r="B7" s="26"/>
      <c r="C7" s="30"/>
      <c r="D7" s="14" t="s">
        <v>502</v>
      </c>
      <c r="E7" s="31"/>
      <c r="F7" s="31"/>
      <c r="G7" s="31"/>
      <c r="H7" s="31"/>
      <c r="I7" s="31"/>
      <c r="J7" s="31"/>
      <c r="K7" s="31"/>
      <c r="L7" s="31"/>
      <c r="M7" s="31"/>
      <c r="N7" s="31"/>
      <c r="O7" s="31"/>
      <c r="P7" s="31"/>
      <c r="Q7" s="31"/>
      <c r="R7" s="31"/>
      <c r="S7" s="31"/>
      <c r="T7" s="31"/>
      <c r="U7" s="31"/>
      <c r="V7" s="31"/>
      <c r="W7" s="16"/>
    </row>
    <row r="8" spans="1:25" ht="30" customHeight="1">
      <c r="B8" s="32"/>
      <c r="C8" s="33"/>
      <c r="D8" s="34">
        <v>1</v>
      </c>
      <c r="E8" s="34">
        <v>2</v>
      </c>
      <c r="F8" s="34">
        <v>3</v>
      </c>
      <c r="G8" s="35">
        <v>4</v>
      </c>
      <c r="H8" s="35">
        <v>5</v>
      </c>
      <c r="I8" s="34">
        <v>6</v>
      </c>
      <c r="J8" s="35">
        <v>7</v>
      </c>
      <c r="K8" s="34">
        <v>8</v>
      </c>
      <c r="L8" s="35">
        <v>9</v>
      </c>
      <c r="M8" s="34">
        <v>10</v>
      </c>
      <c r="N8" s="35">
        <v>11</v>
      </c>
      <c r="O8" s="34">
        <v>12</v>
      </c>
      <c r="P8" s="35">
        <v>13</v>
      </c>
      <c r="Q8" s="34">
        <v>14</v>
      </c>
      <c r="R8" s="35">
        <v>15</v>
      </c>
      <c r="S8" s="34">
        <v>16</v>
      </c>
      <c r="T8" s="35">
        <v>17</v>
      </c>
      <c r="U8" s="34">
        <v>18</v>
      </c>
      <c r="V8" s="35">
        <v>19</v>
      </c>
      <c r="W8" s="34">
        <v>20</v>
      </c>
    </row>
    <row r="9" spans="1:25">
      <c r="B9" s="244" t="s">
        <v>323</v>
      </c>
      <c r="C9" s="37" t="s">
        <v>11</v>
      </c>
      <c r="D9" s="455" t="str">
        <f>'Common Parameters'!D16</f>
        <v>spare</v>
      </c>
      <c r="E9" s="455" t="str">
        <f>'Common Parameters'!E16</f>
        <v>spare</v>
      </c>
      <c r="F9" s="455" t="str">
        <f>'Common Parameters'!F16</f>
        <v>spare</v>
      </c>
      <c r="G9" s="455" t="str">
        <f>'Common Parameters'!G16</f>
        <v>spare</v>
      </c>
      <c r="H9" s="455" t="str">
        <f>'Common Parameters'!H16</f>
        <v>spare</v>
      </c>
      <c r="I9" s="455" t="str">
        <f>'Common Parameters'!I16</f>
        <v>spare</v>
      </c>
      <c r="J9" s="455" t="str">
        <f>'Common Parameters'!J16</f>
        <v>spare</v>
      </c>
      <c r="K9" s="455" t="str">
        <f>'Common Parameters'!K16</f>
        <v>spare</v>
      </c>
      <c r="L9" s="455" t="str">
        <f>'Common Parameters'!L16</f>
        <v>spare</v>
      </c>
      <c r="M9" s="455" t="str">
        <f>'Common Parameters'!M16</f>
        <v>spare</v>
      </c>
      <c r="N9" s="455" t="str">
        <f>'Common Parameters'!N16</f>
        <v>spare</v>
      </c>
      <c r="O9" s="455" t="str">
        <f>'Common Parameters'!O16</f>
        <v>spare</v>
      </c>
      <c r="P9" s="455" t="str">
        <f>'Common Parameters'!P16</f>
        <v>spare</v>
      </c>
      <c r="Q9" s="455" t="str">
        <f>'Common Parameters'!Q16</f>
        <v>spare</v>
      </c>
      <c r="R9" s="455" t="str">
        <f>'Common Parameters'!R16</f>
        <v>spare</v>
      </c>
      <c r="S9" s="455" t="str">
        <f>'Common Parameters'!S16</f>
        <v>spare</v>
      </c>
      <c r="T9" s="455" t="str">
        <f>'Common Parameters'!T16</f>
        <v>spare</v>
      </c>
      <c r="U9" s="455" t="str">
        <f>'Common Parameters'!U16</f>
        <v>spare</v>
      </c>
      <c r="V9" s="455" t="str">
        <f>'Common Parameters'!V16</f>
        <v>spare</v>
      </c>
      <c r="W9" s="455" t="str">
        <f>'Common Parameters'!W16</f>
        <v>spare</v>
      </c>
    </row>
    <row r="10" spans="1:25">
      <c r="B10" s="38" t="s">
        <v>204</v>
      </c>
      <c r="C10" s="39" t="s">
        <v>40</v>
      </c>
      <c r="D10" s="142"/>
      <c r="E10" s="142"/>
      <c r="F10" s="143"/>
      <c r="G10" s="143"/>
      <c r="H10" s="143"/>
      <c r="I10" s="143"/>
      <c r="J10" s="143"/>
      <c r="K10" s="143"/>
      <c r="L10" s="143"/>
      <c r="M10" s="143"/>
      <c r="N10" s="143"/>
      <c r="O10" s="143"/>
      <c r="P10" s="143"/>
      <c r="Q10" s="143"/>
      <c r="R10" s="143"/>
      <c r="S10" s="143"/>
      <c r="T10" s="143"/>
      <c r="U10" s="143"/>
      <c r="V10" s="143"/>
      <c r="W10" s="143"/>
    </row>
    <row r="11" spans="1:25" ht="28.8">
      <c r="B11" s="38" t="s">
        <v>505</v>
      </c>
      <c r="C11" s="39" t="s">
        <v>40</v>
      </c>
      <c r="D11" s="142"/>
      <c r="E11" s="142"/>
      <c r="F11" s="143"/>
      <c r="G11" s="143"/>
      <c r="H11" s="143"/>
      <c r="I11" s="143"/>
      <c r="J11" s="143"/>
      <c r="K11" s="143"/>
      <c r="L11" s="143"/>
      <c r="M11" s="143"/>
      <c r="N11" s="143"/>
      <c r="O11" s="143"/>
      <c r="P11" s="143"/>
      <c r="Q11" s="143"/>
      <c r="R11" s="143"/>
      <c r="S11" s="143"/>
      <c r="T11" s="143"/>
      <c r="U11" s="143"/>
      <c r="V11" s="143"/>
      <c r="W11" s="143"/>
    </row>
    <row r="12" spans="1:25">
      <c r="B12" s="38" t="s">
        <v>451</v>
      </c>
      <c r="C12" s="39" t="s">
        <v>40</v>
      </c>
      <c r="D12" s="142"/>
      <c r="E12" s="142"/>
      <c r="F12" s="143"/>
      <c r="G12" s="143"/>
      <c r="H12" s="143"/>
      <c r="I12" s="143"/>
      <c r="J12" s="143"/>
      <c r="K12" s="143"/>
      <c r="L12" s="143"/>
      <c r="M12" s="143"/>
      <c r="N12" s="143"/>
      <c r="O12" s="143"/>
      <c r="P12" s="143"/>
      <c r="Q12" s="143"/>
      <c r="R12" s="143"/>
      <c r="S12" s="143"/>
      <c r="T12" s="143"/>
      <c r="U12" s="143"/>
      <c r="V12" s="143"/>
      <c r="W12" s="143"/>
    </row>
    <row r="13" spans="1:25">
      <c r="B13" s="38" t="s">
        <v>452</v>
      </c>
      <c r="C13" s="39" t="s">
        <v>2</v>
      </c>
      <c r="D13" s="41"/>
      <c r="E13" s="41"/>
      <c r="F13" s="144"/>
      <c r="G13" s="144"/>
      <c r="H13" s="144"/>
      <c r="I13" s="144"/>
      <c r="J13" s="144"/>
      <c r="K13" s="144"/>
      <c r="L13" s="144"/>
      <c r="M13" s="144"/>
      <c r="N13" s="144"/>
      <c r="O13" s="144"/>
      <c r="P13" s="144"/>
      <c r="Q13" s="144"/>
      <c r="R13" s="144"/>
      <c r="S13" s="144"/>
      <c r="T13" s="144"/>
      <c r="U13" s="144"/>
      <c r="V13" s="144"/>
      <c r="W13" s="144"/>
    </row>
    <row r="15" spans="1:25">
      <c r="A15" s="3"/>
      <c r="B15" s="36" t="s">
        <v>84</v>
      </c>
      <c r="C15" s="37" t="s">
        <v>11</v>
      </c>
      <c r="D15" s="29"/>
      <c r="E15" s="29"/>
      <c r="F15" s="29"/>
      <c r="G15" s="29"/>
      <c r="H15" s="29"/>
      <c r="I15" s="29"/>
      <c r="J15" s="29"/>
      <c r="K15" s="29"/>
      <c r="L15" s="29"/>
      <c r="M15" s="29"/>
      <c r="N15" s="29"/>
      <c r="O15" s="29"/>
      <c r="P15" s="29"/>
      <c r="Q15" s="29"/>
      <c r="R15" s="29"/>
      <c r="S15" s="29"/>
      <c r="T15" s="29"/>
      <c r="U15" s="29"/>
      <c r="V15" s="29"/>
      <c r="W15" s="29"/>
      <c r="X15" s="29"/>
      <c r="Y15" s="29"/>
    </row>
    <row r="16" spans="1:25">
      <c r="A16" s="3"/>
      <c r="B16" s="38" t="s">
        <v>177</v>
      </c>
      <c r="C16" s="39" t="s">
        <v>85</v>
      </c>
      <c r="D16" s="72">
        <f>'Common Parameters'!D23</f>
        <v>0</v>
      </c>
      <c r="E16" s="72">
        <f>'Common Parameters'!E23</f>
        <v>0</v>
      </c>
      <c r="F16" s="72">
        <f>'Common Parameters'!F23</f>
        <v>0</v>
      </c>
      <c r="G16" s="72">
        <f>'Common Parameters'!G23</f>
        <v>0</v>
      </c>
      <c r="H16" s="72">
        <f>'Common Parameters'!H23</f>
        <v>0</v>
      </c>
      <c r="I16" s="72">
        <f>'Common Parameters'!I23</f>
        <v>0</v>
      </c>
      <c r="J16" s="72">
        <f>'Common Parameters'!J23</f>
        <v>0</v>
      </c>
      <c r="K16" s="72">
        <f>'Common Parameters'!K23</f>
        <v>0</v>
      </c>
      <c r="L16" s="72">
        <f>'Common Parameters'!L23</f>
        <v>0</v>
      </c>
      <c r="M16" s="72">
        <f>'Common Parameters'!M23</f>
        <v>0</v>
      </c>
      <c r="N16" s="72">
        <f>'Common Parameters'!N23</f>
        <v>0</v>
      </c>
      <c r="O16" s="72">
        <f>'Common Parameters'!O23</f>
        <v>0</v>
      </c>
      <c r="P16" s="72">
        <f>'Common Parameters'!P23</f>
        <v>0</v>
      </c>
      <c r="Q16" s="72">
        <f>'Common Parameters'!Q23</f>
        <v>0</v>
      </c>
      <c r="R16" s="72">
        <f>'Common Parameters'!R23</f>
        <v>0</v>
      </c>
      <c r="S16" s="72">
        <f>'Common Parameters'!S23</f>
        <v>0</v>
      </c>
      <c r="T16" s="72">
        <f>'Common Parameters'!T23</f>
        <v>0</v>
      </c>
      <c r="U16" s="72">
        <f>'Common Parameters'!U23</f>
        <v>0</v>
      </c>
      <c r="V16" s="72">
        <f>'Common Parameters'!V23</f>
        <v>0</v>
      </c>
      <c r="W16" s="72">
        <f>'Common Parameters'!W23</f>
        <v>0</v>
      </c>
    </row>
    <row r="17" spans="1:25" ht="28.8">
      <c r="A17" s="232"/>
      <c r="B17" s="38" t="s">
        <v>423</v>
      </c>
      <c r="C17" s="39" t="s">
        <v>2</v>
      </c>
      <c r="D17" s="41"/>
      <c r="E17" s="41"/>
      <c r="F17" s="144"/>
      <c r="G17" s="144"/>
      <c r="H17" s="144"/>
      <c r="I17" s="144"/>
      <c r="J17" s="144"/>
      <c r="K17" s="144"/>
      <c r="L17" s="144"/>
      <c r="M17" s="144"/>
      <c r="N17" s="144"/>
      <c r="O17" s="144"/>
      <c r="P17" s="144"/>
      <c r="Q17" s="144"/>
      <c r="R17" s="144"/>
      <c r="S17" s="144"/>
      <c r="T17" s="144"/>
      <c r="U17" s="144"/>
      <c r="V17" s="144"/>
      <c r="W17" s="144"/>
    </row>
    <row r="18" spans="1:25">
      <c r="A18" s="232"/>
      <c r="B18" s="38" t="s">
        <v>324</v>
      </c>
      <c r="C18" s="39" t="s">
        <v>40</v>
      </c>
      <c r="D18" s="142"/>
      <c r="E18" s="142"/>
      <c r="F18" s="143"/>
      <c r="G18" s="143"/>
      <c r="H18" s="143"/>
      <c r="I18" s="143"/>
      <c r="J18" s="143"/>
      <c r="K18" s="143"/>
      <c r="L18" s="143"/>
      <c r="M18" s="143"/>
      <c r="N18" s="143"/>
      <c r="O18" s="143"/>
      <c r="P18" s="143"/>
      <c r="Q18" s="143"/>
      <c r="R18" s="143"/>
      <c r="S18" s="143"/>
      <c r="T18" s="143"/>
      <c r="U18" s="143"/>
      <c r="V18" s="143"/>
      <c r="W18" s="143"/>
    </row>
    <row r="19" spans="1:25">
      <c r="A19" s="3"/>
      <c r="B19" s="38" t="s">
        <v>436</v>
      </c>
      <c r="C19" s="39" t="s">
        <v>85</v>
      </c>
      <c r="D19" s="72">
        <f>'Common Parameters'!D33</f>
        <v>0</v>
      </c>
      <c r="E19" s="72">
        <f>'Common Parameters'!E33</f>
        <v>0</v>
      </c>
      <c r="F19" s="72">
        <f>'Common Parameters'!F33</f>
        <v>0</v>
      </c>
      <c r="G19" s="72">
        <f>'Common Parameters'!G33</f>
        <v>0</v>
      </c>
      <c r="H19" s="72">
        <f>'Common Parameters'!H33</f>
        <v>0</v>
      </c>
      <c r="I19" s="72">
        <f>'Common Parameters'!I33</f>
        <v>0</v>
      </c>
      <c r="J19" s="72">
        <f>'Common Parameters'!J33</f>
        <v>0</v>
      </c>
      <c r="K19" s="72">
        <f>'Common Parameters'!K33</f>
        <v>0</v>
      </c>
      <c r="L19" s="72">
        <f>'Common Parameters'!L33</f>
        <v>0</v>
      </c>
      <c r="M19" s="72">
        <f>'Common Parameters'!M33</f>
        <v>0</v>
      </c>
      <c r="N19" s="72">
        <f>'Common Parameters'!N33</f>
        <v>0</v>
      </c>
      <c r="O19" s="72">
        <f>'Common Parameters'!O33</f>
        <v>0</v>
      </c>
      <c r="P19" s="72">
        <f>'Common Parameters'!P33</f>
        <v>0</v>
      </c>
      <c r="Q19" s="72">
        <f>'Common Parameters'!Q33</f>
        <v>0</v>
      </c>
      <c r="R19" s="72">
        <f>'Common Parameters'!R33</f>
        <v>0</v>
      </c>
      <c r="S19" s="72">
        <f>'Common Parameters'!S33</f>
        <v>0</v>
      </c>
      <c r="T19" s="72">
        <f>'Common Parameters'!T33</f>
        <v>0</v>
      </c>
      <c r="U19" s="72">
        <f>'Common Parameters'!U33</f>
        <v>0</v>
      </c>
      <c r="V19" s="72">
        <f>'Common Parameters'!V33</f>
        <v>0</v>
      </c>
      <c r="W19" s="72">
        <f>'Common Parameters'!W33</f>
        <v>0</v>
      </c>
    </row>
    <row r="20" spans="1:25">
      <c r="B20" s="38" t="s">
        <v>437</v>
      </c>
      <c r="C20" s="39" t="s">
        <v>86</v>
      </c>
      <c r="D20" s="392"/>
      <c r="E20" s="392"/>
      <c r="F20" s="392"/>
      <c r="G20" s="392"/>
      <c r="H20" s="392"/>
      <c r="I20" s="392"/>
      <c r="J20" s="392"/>
      <c r="K20" s="392"/>
      <c r="L20" s="392"/>
      <c r="M20" s="144"/>
      <c r="N20" s="144"/>
      <c r="O20" s="144"/>
      <c r="P20" s="144"/>
      <c r="Q20" s="144"/>
      <c r="R20" s="144"/>
      <c r="S20" s="144"/>
      <c r="T20" s="144"/>
      <c r="U20" s="144"/>
      <c r="V20" s="144"/>
      <c r="W20" s="144"/>
    </row>
    <row r="21" spans="1:25">
      <c r="B21" s="38" t="s">
        <v>438</v>
      </c>
      <c r="C21" s="39" t="s">
        <v>439</v>
      </c>
      <c r="D21" s="142"/>
      <c r="E21" s="142"/>
      <c r="F21" s="142"/>
      <c r="G21" s="142"/>
      <c r="H21" s="142"/>
      <c r="I21" s="142"/>
      <c r="J21" s="142"/>
      <c r="K21" s="142"/>
      <c r="L21" s="142"/>
      <c r="M21" s="143"/>
      <c r="N21" s="143"/>
      <c r="O21" s="143"/>
      <c r="P21" s="143"/>
      <c r="Q21" s="143"/>
      <c r="R21" s="143"/>
      <c r="S21" s="143"/>
      <c r="T21" s="143"/>
      <c r="U21" s="143"/>
      <c r="V21" s="143"/>
      <c r="W21" s="143"/>
    </row>
    <row r="22" spans="1:25">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row>
    <row r="23" spans="1:25" ht="28.8">
      <c r="B23" s="55" t="s">
        <v>455</v>
      </c>
      <c r="C23" s="37" t="s">
        <v>11</v>
      </c>
    </row>
    <row r="24" spans="1:25" ht="28.8">
      <c r="B24" s="38" t="s">
        <v>453</v>
      </c>
      <c r="C24" s="39" t="s">
        <v>2</v>
      </c>
      <c r="D24" s="41"/>
      <c r="E24" s="41"/>
      <c r="F24" s="41"/>
      <c r="G24" s="41"/>
      <c r="H24" s="41"/>
      <c r="I24" s="41"/>
      <c r="J24" s="41"/>
      <c r="K24" s="41"/>
      <c r="L24" s="41"/>
      <c r="M24" s="41"/>
      <c r="N24" s="41"/>
      <c r="O24" s="41"/>
      <c r="P24" s="41"/>
      <c r="Q24" s="41"/>
      <c r="R24" s="41"/>
      <c r="S24" s="41"/>
      <c r="T24" s="41"/>
      <c r="U24" s="41"/>
      <c r="V24" s="41"/>
      <c r="W24" s="41"/>
    </row>
    <row r="25" spans="1:25" ht="28.8">
      <c r="B25" s="38" t="s">
        <v>519</v>
      </c>
      <c r="C25" s="39" t="s">
        <v>40</v>
      </c>
      <c r="D25" s="375"/>
      <c r="E25" s="375"/>
      <c r="F25" s="375"/>
      <c r="G25" s="375"/>
      <c r="H25" s="375"/>
      <c r="I25" s="375"/>
      <c r="J25" s="375"/>
      <c r="K25" s="375"/>
      <c r="L25" s="375"/>
      <c r="M25" s="375"/>
      <c r="N25" s="375"/>
      <c r="O25" s="375"/>
      <c r="P25" s="375"/>
      <c r="Q25" s="375"/>
      <c r="R25" s="375"/>
      <c r="S25" s="375"/>
      <c r="T25" s="375"/>
      <c r="U25" s="375"/>
      <c r="V25" s="375"/>
      <c r="W25" s="375"/>
    </row>
    <row r="26" spans="1:25" ht="28.8">
      <c r="B26" s="38" t="s">
        <v>520</v>
      </c>
      <c r="C26" s="39" t="s">
        <v>40</v>
      </c>
      <c r="D26" s="376"/>
      <c r="E26" s="376"/>
      <c r="F26" s="376"/>
      <c r="G26" s="376"/>
      <c r="H26" s="376"/>
      <c r="I26" s="376"/>
      <c r="J26" s="376"/>
      <c r="K26" s="376"/>
      <c r="L26" s="376"/>
      <c r="M26" s="376"/>
      <c r="N26" s="376"/>
      <c r="O26" s="376"/>
      <c r="P26" s="376"/>
      <c r="Q26" s="376"/>
      <c r="R26" s="376"/>
      <c r="S26" s="376"/>
      <c r="T26" s="376"/>
      <c r="U26" s="376"/>
      <c r="V26" s="376"/>
      <c r="W26" s="376"/>
    </row>
    <row r="28" spans="1:25">
      <c r="A28" s="3"/>
      <c r="B28" s="55" t="s">
        <v>325</v>
      </c>
      <c r="C28" s="37" t="s">
        <v>11</v>
      </c>
      <c r="D28" s="29"/>
      <c r="E28" s="29"/>
      <c r="F28" s="29"/>
      <c r="G28" s="29"/>
      <c r="H28" s="29"/>
      <c r="I28" s="29"/>
      <c r="J28" s="29"/>
      <c r="K28" s="29"/>
      <c r="L28" s="29"/>
    </row>
    <row r="29" spans="1:25">
      <c r="B29" s="38" t="s">
        <v>204</v>
      </c>
      <c r="C29" s="39" t="s">
        <v>40</v>
      </c>
      <c r="D29" s="267">
        <f>D10</f>
        <v>0</v>
      </c>
      <c r="E29" s="267">
        <f t="shared" ref="E29:W29" si="0">E10</f>
        <v>0</v>
      </c>
      <c r="F29" s="267">
        <f t="shared" si="0"/>
        <v>0</v>
      </c>
      <c r="G29" s="267">
        <f t="shared" si="0"/>
        <v>0</v>
      </c>
      <c r="H29" s="267">
        <f t="shared" si="0"/>
        <v>0</v>
      </c>
      <c r="I29" s="267">
        <f t="shared" si="0"/>
        <v>0</v>
      </c>
      <c r="J29" s="267">
        <f t="shared" si="0"/>
        <v>0</v>
      </c>
      <c r="K29" s="267">
        <f t="shared" si="0"/>
        <v>0</v>
      </c>
      <c r="L29" s="267">
        <f t="shared" si="0"/>
        <v>0</v>
      </c>
      <c r="M29" s="267">
        <f t="shared" si="0"/>
        <v>0</v>
      </c>
      <c r="N29" s="267">
        <f t="shared" si="0"/>
        <v>0</v>
      </c>
      <c r="O29" s="267">
        <f t="shared" si="0"/>
        <v>0</v>
      </c>
      <c r="P29" s="267">
        <f t="shared" si="0"/>
        <v>0</v>
      </c>
      <c r="Q29" s="267">
        <f t="shared" si="0"/>
        <v>0</v>
      </c>
      <c r="R29" s="267">
        <f t="shared" si="0"/>
        <v>0</v>
      </c>
      <c r="S29" s="267">
        <f t="shared" si="0"/>
        <v>0</v>
      </c>
      <c r="T29" s="267">
        <f t="shared" si="0"/>
        <v>0</v>
      </c>
      <c r="U29" s="267">
        <f t="shared" si="0"/>
        <v>0</v>
      </c>
      <c r="V29" s="267">
        <f t="shared" si="0"/>
        <v>0</v>
      </c>
      <c r="W29" s="267">
        <f t="shared" si="0"/>
        <v>0</v>
      </c>
    </row>
    <row r="30" spans="1:25">
      <c r="B30" s="38" t="s">
        <v>527</v>
      </c>
      <c r="C30" s="39" t="s">
        <v>40</v>
      </c>
      <c r="D30" s="350">
        <f>D11</f>
        <v>0</v>
      </c>
      <c r="E30" s="350">
        <f t="shared" ref="E30:W30" si="1">E11</f>
        <v>0</v>
      </c>
      <c r="F30" s="350">
        <f t="shared" si="1"/>
        <v>0</v>
      </c>
      <c r="G30" s="350">
        <f t="shared" si="1"/>
        <v>0</v>
      </c>
      <c r="H30" s="350">
        <f t="shared" si="1"/>
        <v>0</v>
      </c>
      <c r="I30" s="350">
        <f t="shared" si="1"/>
        <v>0</v>
      </c>
      <c r="J30" s="350">
        <f t="shared" si="1"/>
        <v>0</v>
      </c>
      <c r="K30" s="350">
        <f t="shared" si="1"/>
        <v>0</v>
      </c>
      <c r="L30" s="350">
        <f t="shared" si="1"/>
        <v>0</v>
      </c>
      <c r="M30" s="350">
        <f t="shared" si="1"/>
        <v>0</v>
      </c>
      <c r="N30" s="350">
        <f t="shared" si="1"/>
        <v>0</v>
      </c>
      <c r="O30" s="350">
        <f t="shared" si="1"/>
        <v>0</v>
      </c>
      <c r="P30" s="350">
        <f t="shared" si="1"/>
        <v>0</v>
      </c>
      <c r="Q30" s="350">
        <f t="shared" si="1"/>
        <v>0</v>
      </c>
      <c r="R30" s="350">
        <f t="shared" si="1"/>
        <v>0</v>
      </c>
      <c r="S30" s="350">
        <f t="shared" si="1"/>
        <v>0</v>
      </c>
      <c r="T30" s="350">
        <f t="shared" si="1"/>
        <v>0</v>
      </c>
      <c r="U30" s="350">
        <f t="shared" si="1"/>
        <v>0</v>
      </c>
      <c r="V30" s="350">
        <f t="shared" si="1"/>
        <v>0</v>
      </c>
      <c r="W30" s="350">
        <f t="shared" si="1"/>
        <v>0</v>
      </c>
    </row>
    <row r="31" spans="1:25">
      <c r="B31" s="38" t="s">
        <v>451</v>
      </c>
      <c r="C31" s="39" t="s">
        <v>40</v>
      </c>
      <c r="D31" s="350">
        <f t="shared" ref="D31:W31" si="2">D12*D13</f>
        <v>0</v>
      </c>
      <c r="E31" s="350">
        <f t="shared" si="2"/>
        <v>0</v>
      </c>
      <c r="F31" s="350">
        <f t="shared" si="2"/>
        <v>0</v>
      </c>
      <c r="G31" s="350">
        <f t="shared" si="2"/>
        <v>0</v>
      </c>
      <c r="H31" s="350">
        <f t="shared" si="2"/>
        <v>0</v>
      </c>
      <c r="I31" s="350">
        <f t="shared" si="2"/>
        <v>0</v>
      </c>
      <c r="J31" s="350">
        <f t="shared" si="2"/>
        <v>0</v>
      </c>
      <c r="K31" s="350">
        <f t="shared" si="2"/>
        <v>0</v>
      </c>
      <c r="L31" s="350">
        <f t="shared" si="2"/>
        <v>0</v>
      </c>
      <c r="M31" s="350">
        <f t="shared" si="2"/>
        <v>0</v>
      </c>
      <c r="N31" s="350">
        <f t="shared" si="2"/>
        <v>0</v>
      </c>
      <c r="O31" s="350">
        <f t="shared" si="2"/>
        <v>0</v>
      </c>
      <c r="P31" s="350">
        <f t="shared" si="2"/>
        <v>0</v>
      </c>
      <c r="Q31" s="350">
        <f t="shared" si="2"/>
        <v>0</v>
      </c>
      <c r="R31" s="350">
        <f t="shared" si="2"/>
        <v>0</v>
      </c>
      <c r="S31" s="350">
        <f t="shared" si="2"/>
        <v>0</v>
      </c>
      <c r="T31" s="350">
        <f t="shared" si="2"/>
        <v>0</v>
      </c>
      <c r="U31" s="350">
        <f t="shared" si="2"/>
        <v>0</v>
      </c>
      <c r="V31" s="350">
        <f t="shared" si="2"/>
        <v>0</v>
      </c>
      <c r="W31" s="350">
        <f t="shared" si="2"/>
        <v>0</v>
      </c>
    </row>
    <row r="32" spans="1:25" ht="28.8">
      <c r="B32" s="38" t="s">
        <v>326</v>
      </c>
      <c r="C32" s="39" t="s">
        <v>40</v>
      </c>
      <c r="D32" s="239">
        <f t="shared" ref="D32:W32" si="3">D17*D18</f>
        <v>0</v>
      </c>
      <c r="E32" s="239">
        <f t="shared" si="3"/>
        <v>0</v>
      </c>
      <c r="F32" s="239">
        <f t="shared" si="3"/>
        <v>0</v>
      </c>
      <c r="G32" s="239">
        <f t="shared" si="3"/>
        <v>0</v>
      </c>
      <c r="H32" s="239">
        <f t="shared" si="3"/>
        <v>0</v>
      </c>
      <c r="I32" s="239">
        <f t="shared" si="3"/>
        <v>0</v>
      </c>
      <c r="J32" s="239">
        <f t="shared" si="3"/>
        <v>0</v>
      </c>
      <c r="K32" s="239">
        <f t="shared" si="3"/>
        <v>0</v>
      </c>
      <c r="L32" s="239">
        <f t="shared" si="3"/>
        <v>0</v>
      </c>
      <c r="M32" s="239">
        <f t="shared" si="3"/>
        <v>0</v>
      </c>
      <c r="N32" s="239">
        <f t="shared" si="3"/>
        <v>0</v>
      </c>
      <c r="O32" s="239">
        <f t="shared" si="3"/>
        <v>0</v>
      </c>
      <c r="P32" s="239">
        <f t="shared" si="3"/>
        <v>0</v>
      </c>
      <c r="Q32" s="239">
        <f t="shared" si="3"/>
        <v>0</v>
      </c>
      <c r="R32" s="239">
        <f t="shared" si="3"/>
        <v>0</v>
      </c>
      <c r="S32" s="239">
        <f t="shared" si="3"/>
        <v>0</v>
      </c>
      <c r="T32" s="239">
        <f t="shared" si="3"/>
        <v>0</v>
      </c>
      <c r="U32" s="239">
        <f t="shared" si="3"/>
        <v>0</v>
      </c>
      <c r="V32" s="239">
        <f t="shared" si="3"/>
        <v>0</v>
      </c>
      <c r="W32" s="239">
        <f t="shared" si="3"/>
        <v>0</v>
      </c>
    </row>
    <row r="33" spans="1:23">
      <c r="B33" s="38" t="s">
        <v>440</v>
      </c>
      <c r="C33" s="39" t="s">
        <v>40</v>
      </c>
      <c r="D33" s="239">
        <f t="shared" ref="D33:W33" si="4">D20*D21</f>
        <v>0</v>
      </c>
      <c r="E33" s="239">
        <f t="shared" si="4"/>
        <v>0</v>
      </c>
      <c r="F33" s="239">
        <f t="shared" si="4"/>
        <v>0</v>
      </c>
      <c r="G33" s="239">
        <f t="shared" si="4"/>
        <v>0</v>
      </c>
      <c r="H33" s="239">
        <f t="shared" si="4"/>
        <v>0</v>
      </c>
      <c r="I33" s="239">
        <f t="shared" si="4"/>
        <v>0</v>
      </c>
      <c r="J33" s="239">
        <f t="shared" si="4"/>
        <v>0</v>
      </c>
      <c r="K33" s="239">
        <f t="shared" si="4"/>
        <v>0</v>
      </c>
      <c r="L33" s="239">
        <f t="shared" si="4"/>
        <v>0</v>
      </c>
      <c r="M33" s="239">
        <f t="shared" si="4"/>
        <v>0</v>
      </c>
      <c r="N33" s="239">
        <f t="shared" si="4"/>
        <v>0</v>
      </c>
      <c r="O33" s="239">
        <f t="shared" si="4"/>
        <v>0</v>
      </c>
      <c r="P33" s="239">
        <f t="shared" si="4"/>
        <v>0</v>
      </c>
      <c r="Q33" s="239">
        <f t="shared" si="4"/>
        <v>0</v>
      </c>
      <c r="R33" s="239">
        <f t="shared" si="4"/>
        <v>0</v>
      </c>
      <c r="S33" s="239">
        <f t="shared" si="4"/>
        <v>0</v>
      </c>
      <c r="T33" s="239">
        <f t="shared" si="4"/>
        <v>0</v>
      </c>
      <c r="U33" s="239">
        <f t="shared" si="4"/>
        <v>0</v>
      </c>
      <c r="V33" s="239">
        <f t="shared" si="4"/>
        <v>0</v>
      </c>
      <c r="W33" s="239">
        <f t="shared" si="4"/>
        <v>0</v>
      </c>
    </row>
    <row r="34" spans="1:23" ht="28.8">
      <c r="B34" s="38" t="s">
        <v>454</v>
      </c>
      <c r="C34" s="39" t="s">
        <v>40</v>
      </c>
      <c r="D34" s="239">
        <f t="shared" ref="D34:W34" si="5">IF(D29=0,0,D24*(D25*(D10/(D10+D26))))</f>
        <v>0</v>
      </c>
      <c r="E34" s="239">
        <f t="shared" si="5"/>
        <v>0</v>
      </c>
      <c r="F34" s="239">
        <f t="shared" si="5"/>
        <v>0</v>
      </c>
      <c r="G34" s="239">
        <f t="shared" si="5"/>
        <v>0</v>
      </c>
      <c r="H34" s="239">
        <f t="shared" si="5"/>
        <v>0</v>
      </c>
      <c r="I34" s="239">
        <f t="shared" si="5"/>
        <v>0</v>
      </c>
      <c r="J34" s="239">
        <f t="shared" si="5"/>
        <v>0</v>
      </c>
      <c r="K34" s="239">
        <f t="shared" si="5"/>
        <v>0</v>
      </c>
      <c r="L34" s="239">
        <f t="shared" si="5"/>
        <v>0</v>
      </c>
      <c r="M34" s="239">
        <f t="shared" si="5"/>
        <v>0</v>
      </c>
      <c r="N34" s="239">
        <f t="shared" si="5"/>
        <v>0</v>
      </c>
      <c r="O34" s="239">
        <f t="shared" si="5"/>
        <v>0</v>
      </c>
      <c r="P34" s="239">
        <f t="shared" si="5"/>
        <v>0</v>
      </c>
      <c r="Q34" s="239">
        <f t="shared" si="5"/>
        <v>0</v>
      </c>
      <c r="R34" s="239">
        <f t="shared" si="5"/>
        <v>0</v>
      </c>
      <c r="S34" s="239">
        <f t="shared" si="5"/>
        <v>0</v>
      </c>
      <c r="T34" s="239">
        <f t="shared" si="5"/>
        <v>0</v>
      </c>
      <c r="U34" s="239">
        <f t="shared" si="5"/>
        <v>0</v>
      </c>
      <c r="V34" s="239">
        <f t="shared" si="5"/>
        <v>0</v>
      </c>
      <c r="W34" s="239">
        <f t="shared" si="5"/>
        <v>0</v>
      </c>
    </row>
    <row r="35" spans="1:23">
      <c r="B35" s="46" t="s">
        <v>87</v>
      </c>
      <c r="C35" s="47" t="s">
        <v>40</v>
      </c>
      <c r="D35" s="272">
        <f t="shared" ref="D35:W35" si="6">SUM(D29:D34)</f>
        <v>0</v>
      </c>
      <c r="E35" s="272">
        <f t="shared" si="6"/>
        <v>0</v>
      </c>
      <c r="F35" s="272">
        <f t="shared" si="6"/>
        <v>0</v>
      </c>
      <c r="G35" s="272">
        <f t="shared" si="6"/>
        <v>0</v>
      </c>
      <c r="H35" s="272">
        <f t="shared" si="6"/>
        <v>0</v>
      </c>
      <c r="I35" s="272">
        <f t="shared" si="6"/>
        <v>0</v>
      </c>
      <c r="J35" s="272">
        <f t="shared" si="6"/>
        <v>0</v>
      </c>
      <c r="K35" s="272">
        <f t="shared" si="6"/>
        <v>0</v>
      </c>
      <c r="L35" s="272">
        <f t="shared" si="6"/>
        <v>0</v>
      </c>
      <c r="M35" s="272">
        <f t="shared" si="6"/>
        <v>0</v>
      </c>
      <c r="N35" s="272">
        <f t="shared" si="6"/>
        <v>0</v>
      </c>
      <c r="O35" s="272">
        <f t="shared" si="6"/>
        <v>0</v>
      </c>
      <c r="P35" s="272">
        <f t="shared" si="6"/>
        <v>0</v>
      </c>
      <c r="Q35" s="272">
        <f t="shared" si="6"/>
        <v>0</v>
      </c>
      <c r="R35" s="272">
        <f t="shared" si="6"/>
        <v>0</v>
      </c>
      <c r="S35" s="272">
        <f t="shared" si="6"/>
        <v>0</v>
      </c>
      <c r="T35" s="272">
        <f t="shared" si="6"/>
        <v>0</v>
      </c>
      <c r="U35" s="272">
        <f t="shared" si="6"/>
        <v>0</v>
      </c>
      <c r="V35" s="272">
        <f t="shared" si="6"/>
        <v>0</v>
      </c>
      <c r="W35" s="272">
        <f t="shared" si="6"/>
        <v>0</v>
      </c>
    </row>
    <row r="36" spans="1:23" ht="21" customHeight="1">
      <c r="A36" s="3"/>
      <c r="B36" s="29"/>
      <c r="C36" s="29"/>
      <c r="D36" s="29"/>
      <c r="E36" s="29"/>
      <c r="F36" s="29"/>
      <c r="G36" s="29"/>
      <c r="H36" s="29"/>
      <c r="I36" s="29"/>
      <c r="J36" s="29"/>
      <c r="K36" s="29"/>
      <c r="L36" s="29"/>
      <c r="M36" s="29"/>
      <c r="N36" s="29"/>
      <c r="O36" s="29"/>
      <c r="P36" s="29"/>
      <c r="Q36" s="29"/>
      <c r="R36" s="29"/>
      <c r="S36" s="29"/>
      <c r="T36" s="29"/>
      <c r="U36" s="29"/>
      <c r="V36" s="29"/>
      <c r="W36" s="29"/>
    </row>
    <row r="37" spans="1:23" ht="21" customHeight="1">
      <c r="A37" s="3"/>
      <c r="B37" s="29"/>
      <c r="C37" s="29"/>
      <c r="D37" s="29"/>
      <c r="E37" s="29"/>
      <c r="F37" s="29"/>
      <c r="G37" s="29"/>
      <c r="H37" s="29"/>
      <c r="I37" s="29"/>
      <c r="J37" s="29"/>
      <c r="K37" s="29"/>
      <c r="L37" s="29"/>
      <c r="M37" s="29"/>
      <c r="N37" s="29"/>
      <c r="O37" s="29"/>
      <c r="P37" s="29"/>
      <c r="Q37" s="29"/>
      <c r="R37" s="29"/>
      <c r="S37" s="29"/>
      <c r="T37" s="29"/>
      <c r="U37" s="29"/>
      <c r="V37" s="29"/>
      <c r="W37" s="29"/>
    </row>
    <row r="38" spans="1:23" ht="21" customHeight="1">
      <c r="B38" s="9" t="s">
        <v>471</v>
      </c>
      <c r="C38" s="28"/>
      <c r="D38" s="28"/>
      <c r="E38" s="28"/>
      <c r="F38" s="28"/>
      <c r="G38" s="28"/>
      <c r="H38" s="28"/>
      <c r="I38" s="28"/>
      <c r="J38" s="28"/>
      <c r="K38" s="28"/>
      <c r="L38" s="28"/>
      <c r="M38" s="28"/>
      <c r="N38" s="28"/>
      <c r="O38" s="28"/>
      <c r="P38" s="28"/>
      <c r="Q38" s="28"/>
      <c r="R38" s="28"/>
      <c r="S38" s="28"/>
      <c r="T38" s="28"/>
      <c r="U38" s="28"/>
      <c r="V38" s="28"/>
      <c r="W38" s="28"/>
    </row>
    <row r="39" spans="1:23" ht="21" customHeight="1">
      <c r="A39" s="3"/>
      <c r="B39" s="29"/>
      <c r="C39" s="29"/>
      <c r="D39" s="29"/>
      <c r="E39" s="29"/>
      <c r="F39" s="29"/>
      <c r="G39" s="29"/>
      <c r="H39" s="29"/>
      <c r="I39" s="29"/>
      <c r="J39" s="29"/>
      <c r="K39" s="29"/>
      <c r="L39" s="29"/>
      <c r="M39" s="29"/>
      <c r="N39" s="29"/>
      <c r="O39" s="29"/>
      <c r="P39" s="29"/>
      <c r="Q39" s="29"/>
      <c r="R39" s="29"/>
      <c r="S39" s="29"/>
      <c r="T39" s="29"/>
      <c r="U39" s="29"/>
      <c r="V39" s="29"/>
      <c r="W39" s="29"/>
    </row>
    <row r="40" spans="1:23" ht="30" customHeight="1">
      <c r="B40" s="29"/>
      <c r="C40" s="30"/>
      <c r="D40" s="14" t="s">
        <v>502</v>
      </c>
      <c r="E40" s="31"/>
      <c r="F40" s="31"/>
      <c r="G40" s="31"/>
      <c r="H40" s="31"/>
      <c r="I40" s="31"/>
      <c r="J40" s="31"/>
      <c r="K40" s="31"/>
      <c r="L40" s="31"/>
      <c r="M40" s="31"/>
      <c r="N40" s="31"/>
      <c r="O40" s="31"/>
      <c r="P40" s="31"/>
      <c r="Q40" s="31"/>
      <c r="R40" s="31"/>
      <c r="S40" s="31"/>
      <c r="T40" s="31"/>
      <c r="U40" s="31"/>
      <c r="V40" s="31"/>
      <c r="W40" s="16"/>
    </row>
    <row r="41" spans="1:23" ht="30" customHeight="1">
      <c r="B41" s="32"/>
      <c r="C41" s="33"/>
      <c r="D41" s="34">
        <v>1</v>
      </c>
      <c r="E41" s="34">
        <v>2</v>
      </c>
      <c r="F41" s="34">
        <v>3</v>
      </c>
      <c r="G41" s="35">
        <v>4</v>
      </c>
      <c r="H41" s="35">
        <v>5</v>
      </c>
      <c r="I41" s="34">
        <v>6</v>
      </c>
      <c r="J41" s="35">
        <v>7</v>
      </c>
      <c r="K41" s="34">
        <v>8</v>
      </c>
      <c r="L41" s="35">
        <v>9</v>
      </c>
      <c r="M41" s="34">
        <v>10</v>
      </c>
      <c r="N41" s="35">
        <v>11</v>
      </c>
      <c r="O41" s="34">
        <v>12</v>
      </c>
      <c r="P41" s="35">
        <v>13</v>
      </c>
      <c r="Q41" s="34">
        <v>14</v>
      </c>
      <c r="R41" s="35">
        <v>15</v>
      </c>
      <c r="S41" s="34">
        <v>16</v>
      </c>
      <c r="T41" s="35">
        <v>17</v>
      </c>
      <c r="U41" s="34">
        <v>18</v>
      </c>
      <c r="V41" s="35">
        <v>19</v>
      </c>
      <c r="W41" s="34">
        <v>20</v>
      </c>
    </row>
    <row r="42" spans="1:23">
      <c r="B42" s="36" t="s">
        <v>460</v>
      </c>
      <c r="C42" s="37" t="s">
        <v>11</v>
      </c>
      <c r="D42" s="72" t="str">
        <f>'Common Parameters'!D16</f>
        <v>spare</v>
      </c>
      <c r="E42" s="72" t="str">
        <f>'Common Parameters'!E16</f>
        <v>spare</v>
      </c>
      <c r="F42" s="72" t="str">
        <f>'Common Parameters'!F16</f>
        <v>spare</v>
      </c>
      <c r="G42" s="72" t="str">
        <f>'Common Parameters'!G16</f>
        <v>spare</v>
      </c>
      <c r="H42" s="72" t="str">
        <f>'Common Parameters'!H16</f>
        <v>spare</v>
      </c>
      <c r="I42" s="72" t="str">
        <f>'Common Parameters'!I16</f>
        <v>spare</v>
      </c>
      <c r="J42" s="72" t="str">
        <f>'Common Parameters'!J16</f>
        <v>spare</v>
      </c>
      <c r="K42" s="72" t="str">
        <f>'Common Parameters'!K16</f>
        <v>spare</v>
      </c>
      <c r="L42" s="72" t="str">
        <f>'Common Parameters'!L16</f>
        <v>spare</v>
      </c>
      <c r="M42" s="72" t="str">
        <f>'Common Parameters'!M16</f>
        <v>spare</v>
      </c>
      <c r="N42" s="72" t="str">
        <f>'Common Parameters'!N16</f>
        <v>spare</v>
      </c>
      <c r="O42" s="72" t="str">
        <f>'Common Parameters'!O16</f>
        <v>spare</v>
      </c>
      <c r="P42" s="72" t="str">
        <f>'Common Parameters'!P16</f>
        <v>spare</v>
      </c>
      <c r="Q42" s="72" t="str">
        <f>'Common Parameters'!Q16</f>
        <v>spare</v>
      </c>
      <c r="R42" s="72" t="str">
        <f>'Common Parameters'!R16</f>
        <v>spare</v>
      </c>
      <c r="S42" s="72" t="str">
        <f>'Common Parameters'!S16</f>
        <v>spare</v>
      </c>
      <c r="T42" s="72" t="str">
        <f>'Common Parameters'!T16</f>
        <v>spare</v>
      </c>
      <c r="U42" s="72" t="str">
        <f>'Common Parameters'!U16</f>
        <v>spare</v>
      </c>
      <c r="V42" s="72" t="str">
        <f>'Common Parameters'!V16</f>
        <v>spare</v>
      </c>
      <c r="W42" s="72" t="str">
        <f>'Common Parameters'!W16</f>
        <v>spare</v>
      </c>
    </row>
    <row r="43" spans="1:23">
      <c r="B43" s="38" t="s">
        <v>474</v>
      </c>
      <c r="C43" s="40" t="s">
        <v>37</v>
      </c>
      <c r="D43" s="142"/>
      <c r="E43" s="142"/>
      <c r="F43" s="142"/>
      <c r="G43" s="142"/>
      <c r="H43" s="142"/>
      <c r="I43" s="142"/>
      <c r="J43" s="142"/>
      <c r="K43" s="142"/>
      <c r="L43" s="142"/>
      <c r="M43" s="142"/>
      <c r="N43" s="142"/>
      <c r="O43" s="142"/>
      <c r="P43" s="142"/>
      <c r="Q43" s="142"/>
      <c r="R43" s="142"/>
      <c r="S43" s="142"/>
      <c r="T43" s="142"/>
      <c r="U43" s="142"/>
      <c r="V43" s="142"/>
      <c r="W43" s="142"/>
    </row>
    <row r="44" spans="1:23">
      <c r="B44" s="38" t="s">
        <v>327</v>
      </c>
      <c r="C44" s="40" t="s">
        <v>37</v>
      </c>
      <c r="D44" s="142"/>
      <c r="E44" s="142"/>
      <c r="F44" s="142"/>
      <c r="G44" s="142"/>
      <c r="H44" s="142"/>
      <c r="I44" s="142"/>
      <c r="J44" s="142"/>
      <c r="K44" s="142"/>
      <c r="L44" s="142"/>
      <c r="M44" s="142"/>
      <c r="N44" s="142"/>
      <c r="O44" s="142"/>
      <c r="P44" s="142"/>
      <c r="Q44" s="142"/>
      <c r="R44" s="142"/>
      <c r="S44" s="142"/>
      <c r="T44" s="142"/>
      <c r="U44" s="142"/>
      <c r="V44" s="142"/>
      <c r="W44" s="142"/>
    </row>
    <row r="45" spans="1:23">
      <c r="B45" s="38" t="s">
        <v>456</v>
      </c>
      <c r="C45" s="40" t="s">
        <v>37</v>
      </c>
      <c r="D45" s="142"/>
      <c r="E45" s="142"/>
      <c r="F45" s="142"/>
      <c r="G45" s="142"/>
      <c r="H45" s="142"/>
      <c r="I45" s="142"/>
      <c r="J45" s="142"/>
      <c r="K45" s="142"/>
      <c r="L45" s="142"/>
      <c r="M45" s="142"/>
      <c r="N45" s="142"/>
      <c r="O45" s="142"/>
      <c r="P45" s="142"/>
      <c r="Q45" s="142"/>
      <c r="R45" s="142"/>
      <c r="S45" s="142"/>
      <c r="T45" s="142"/>
      <c r="U45" s="142"/>
      <c r="V45" s="142"/>
      <c r="W45" s="142"/>
    </row>
    <row r="46" spans="1:23">
      <c r="B46" s="38" t="s">
        <v>457</v>
      </c>
      <c r="C46" s="40" t="s">
        <v>37</v>
      </c>
      <c r="D46" s="142"/>
      <c r="E46" s="142"/>
      <c r="F46" s="142"/>
      <c r="G46" s="142"/>
      <c r="H46" s="142"/>
      <c r="I46" s="142"/>
      <c r="J46" s="142"/>
      <c r="K46" s="142"/>
      <c r="L46" s="142"/>
      <c r="M46" s="142"/>
      <c r="N46" s="142"/>
      <c r="O46" s="142"/>
      <c r="P46" s="142"/>
      <c r="Q46" s="142"/>
      <c r="R46" s="142"/>
      <c r="S46" s="142"/>
      <c r="T46" s="142"/>
      <c r="U46" s="142"/>
      <c r="V46" s="142"/>
      <c r="W46" s="142"/>
    </row>
    <row r="47" spans="1:23">
      <c r="B47" s="38" t="s">
        <v>461</v>
      </c>
      <c r="C47" s="40" t="s">
        <v>2</v>
      </c>
      <c r="D47" s="370">
        <f t="shared" ref="D47:W47" si="7">1-D13</f>
        <v>1</v>
      </c>
      <c r="E47" s="370">
        <f t="shared" si="7"/>
        <v>1</v>
      </c>
      <c r="F47" s="370">
        <f t="shared" si="7"/>
        <v>1</v>
      </c>
      <c r="G47" s="370">
        <f t="shared" si="7"/>
        <v>1</v>
      </c>
      <c r="H47" s="370">
        <f t="shared" si="7"/>
        <v>1</v>
      </c>
      <c r="I47" s="370">
        <f t="shared" si="7"/>
        <v>1</v>
      </c>
      <c r="J47" s="370">
        <f t="shared" si="7"/>
        <v>1</v>
      </c>
      <c r="K47" s="370">
        <f t="shared" si="7"/>
        <v>1</v>
      </c>
      <c r="L47" s="370">
        <f t="shared" si="7"/>
        <v>1</v>
      </c>
      <c r="M47" s="370">
        <f t="shared" si="7"/>
        <v>1</v>
      </c>
      <c r="N47" s="370">
        <f t="shared" si="7"/>
        <v>1</v>
      </c>
      <c r="O47" s="370">
        <f t="shared" si="7"/>
        <v>1</v>
      </c>
      <c r="P47" s="370">
        <f t="shared" si="7"/>
        <v>1</v>
      </c>
      <c r="Q47" s="370">
        <f t="shared" si="7"/>
        <v>1</v>
      </c>
      <c r="R47" s="370">
        <f t="shared" si="7"/>
        <v>1</v>
      </c>
      <c r="S47" s="370">
        <f t="shared" si="7"/>
        <v>1</v>
      </c>
      <c r="T47" s="370">
        <f t="shared" si="7"/>
        <v>1</v>
      </c>
      <c r="U47" s="370">
        <f t="shared" si="7"/>
        <v>1</v>
      </c>
      <c r="V47" s="370">
        <f t="shared" si="7"/>
        <v>1</v>
      </c>
      <c r="W47" s="370">
        <f t="shared" si="7"/>
        <v>1</v>
      </c>
    </row>
    <row r="48" spans="1:23">
      <c r="A48" s="140" t="s">
        <v>458</v>
      </c>
      <c r="B48" s="38" t="s">
        <v>441</v>
      </c>
      <c r="C48" s="39" t="s">
        <v>2</v>
      </c>
      <c r="D48" s="41"/>
      <c r="E48" s="41"/>
      <c r="F48" s="41"/>
      <c r="G48" s="41"/>
      <c r="H48" s="41"/>
      <c r="I48" s="41"/>
      <c r="J48" s="41"/>
      <c r="K48" s="41"/>
      <c r="L48" s="41"/>
      <c r="M48" s="41"/>
      <c r="N48" s="41"/>
      <c r="O48" s="41"/>
      <c r="P48" s="41"/>
      <c r="Q48" s="41"/>
      <c r="R48" s="41"/>
      <c r="S48" s="41"/>
      <c r="T48" s="41"/>
      <c r="U48" s="41"/>
      <c r="V48" s="41"/>
      <c r="W48" s="41"/>
    </row>
    <row r="49" spans="1:24" ht="28.8">
      <c r="A49" s="140"/>
      <c r="B49" s="38" t="s">
        <v>459</v>
      </c>
      <c r="C49" s="39" t="s">
        <v>37</v>
      </c>
      <c r="D49" s="375"/>
      <c r="E49" s="375"/>
      <c r="F49" s="375"/>
      <c r="G49" s="375"/>
      <c r="H49" s="375"/>
      <c r="I49" s="375"/>
      <c r="J49" s="375"/>
      <c r="K49" s="375"/>
      <c r="L49" s="375"/>
      <c r="M49" s="375"/>
      <c r="N49" s="375"/>
      <c r="O49" s="375"/>
      <c r="P49" s="375"/>
      <c r="Q49" s="375"/>
      <c r="R49" s="375"/>
      <c r="S49" s="375"/>
      <c r="T49" s="375"/>
      <c r="U49" s="375"/>
      <c r="V49" s="375"/>
      <c r="W49" s="375"/>
    </row>
    <row r="50" spans="1:24">
      <c r="A50" s="140" t="s">
        <v>458</v>
      </c>
      <c r="B50" s="38" t="s">
        <v>328</v>
      </c>
      <c r="C50" s="39" t="s">
        <v>2</v>
      </c>
      <c r="D50" s="41"/>
      <c r="E50" s="41"/>
      <c r="F50" s="41"/>
      <c r="G50" s="41"/>
      <c r="H50" s="41"/>
      <c r="I50" s="41"/>
      <c r="J50" s="41"/>
      <c r="K50" s="41"/>
      <c r="L50" s="41"/>
      <c r="M50" s="41"/>
      <c r="N50" s="41"/>
      <c r="O50" s="41"/>
      <c r="P50" s="41"/>
      <c r="Q50" s="41"/>
      <c r="R50" s="41"/>
      <c r="S50" s="41"/>
      <c r="T50" s="41"/>
      <c r="U50" s="41"/>
      <c r="V50" s="41"/>
      <c r="W50" s="41"/>
    </row>
    <row r="51" spans="1:24" ht="28.8">
      <c r="A51" s="140"/>
      <c r="B51" s="38" t="s">
        <v>462</v>
      </c>
      <c r="C51" s="39" t="s">
        <v>37</v>
      </c>
      <c r="D51" s="375"/>
      <c r="E51" s="375"/>
      <c r="F51" s="375"/>
      <c r="G51" s="375"/>
      <c r="H51" s="375"/>
      <c r="I51" s="375"/>
      <c r="J51" s="375"/>
      <c r="K51" s="375"/>
      <c r="L51" s="375"/>
      <c r="M51" s="375"/>
      <c r="N51" s="375"/>
      <c r="O51" s="375"/>
      <c r="P51" s="375"/>
      <c r="Q51" s="375"/>
      <c r="R51" s="375"/>
      <c r="S51" s="375"/>
      <c r="T51" s="375"/>
      <c r="U51" s="375"/>
      <c r="V51" s="375"/>
      <c r="W51" s="375"/>
    </row>
    <row r="52" spans="1:24">
      <c r="A52" s="140" t="s">
        <v>458</v>
      </c>
      <c r="B52" s="38" t="s">
        <v>463</v>
      </c>
      <c r="C52" s="39" t="s">
        <v>2</v>
      </c>
      <c r="D52" s="41"/>
      <c r="E52" s="41"/>
      <c r="F52" s="41"/>
      <c r="G52" s="41"/>
      <c r="H52" s="41"/>
      <c r="I52" s="41"/>
      <c r="J52" s="41"/>
      <c r="K52" s="41"/>
      <c r="L52" s="41"/>
      <c r="M52" s="41"/>
      <c r="N52" s="41"/>
      <c r="O52" s="41"/>
      <c r="P52" s="41"/>
      <c r="Q52" s="41"/>
      <c r="R52" s="41"/>
      <c r="S52" s="41"/>
      <c r="T52" s="41"/>
      <c r="U52" s="41"/>
      <c r="V52" s="41"/>
      <c r="W52" s="41"/>
    </row>
    <row r="53" spans="1:24" ht="28.8">
      <c r="A53" s="140"/>
      <c r="B53" s="38" t="s">
        <v>464</v>
      </c>
      <c r="C53" s="39" t="s">
        <v>37</v>
      </c>
      <c r="D53" s="375"/>
      <c r="E53" s="375"/>
      <c r="F53" s="375"/>
      <c r="G53" s="375"/>
      <c r="H53" s="375"/>
      <c r="I53" s="375"/>
      <c r="J53" s="375"/>
      <c r="K53" s="375"/>
      <c r="L53" s="375"/>
      <c r="M53" s="375"/>
      <c r="N53" s="375"/>
      <c r="O53" s="375"/>
      <c r="P53" s="375"/>
      <c r="Q53" s="375"/>
      <c r="R53" s="375"/>
      <c r="S53" s="375"/>
      <c r="T53" s="375"/>
      <c r="U53" s="375"/>
      <c r="V53" s="375"/>
      <c r="W53" s="375"/>
    </row>
    <row r="54" spans="1:24" ht="28.8">
      <c r="A54" s="457"/>
      <c r="B54" s="38" t="s">
        <v>465</v>
      </c>
      <c r="C54" s="39" t="s">
        <v>2</v>
      </c>
      <c r="D54" s="41"/>
      <c r="E54" s="41"/>
      <c r="F54" s="41"/>
      <c r="G54" s="41"/>
      <c r="H54" s="41"/>
      <c r="I54" s="41"/>
      <c r="J54" s="41"/>
      <c r="K54" s="41"/>
      <c r="L54" s="41"/>
      <c r="M54" s="41"/>
      <c r="N54" s="41"/>
      <c r="O54" s="41"/>
      <c r="P54" s="41"/>
      <c r="Q54" s="41"/>
      <c r="R54" s="41"/>
      <c r="S54" s="41"/>
      <c r="T54" s="41"/>
      <c r="U54" s="41"/>
      <c r="V54" s="41"/>
      <c r="W54" s="41"/>
    </row>
    <row r="55" spans="1:24" ht="28.8">
      <c r="A55" s="140"/>
      <c r="B55" s="38" t="s">
        <v>467</v>
      </c>
      <c r="C55" s="39" t="s">
        <v>40</v>
      </c>
      <c r="D55" s="375"/>
      <c r="E55" s="375"/>
      <c r="F55" s="375"/>
      <c r="G55" s="375"/>
      <c r="H55" s="375"/>
      <c r="I55" s="375"/>
      <c r="J55" s="375"/>
      <c r="K55" s="375"/>
      <c r="L55" s="375"/>
      <c r="M55" s="375"/>
      <c r="N55" s="375"/>
      <c r="O55" s="375"/>
      <c r="P55" s="375"/>
      <c r="Q55" s="375"/>
      <c r="R55" s="375"/>
      <c r="S55" s="375"/>
      <c r="T55" s="375"/>
      <c r="U55" s="375"/>
      <c r="V55" s="375"/>
      <c r="W55" s="375"/>
      <c r="X55" t="s">
        <v>526</v>
      </c>
    </row>
    <row r="56" spans="1:24">
      <c r="A56" s="140" t="s">
        <v>458</v>
      </c>
      <c r="B56" s="38" t="s">
        <v>466</v>
      </c>
      <c r="C56" s="39" t="s">
        <v>2</v>
      </c>
      <c r="D56" s="41"/>
      <c r="E56" s="41"/>
      <c r="F56" s="41"/>
      <c r="G56" s="41"/>
      <c r="H56" s="41"/>
      <c r="I56" s="41"/>
      <c r="J56" s="41"/>
      <c r="K56" s="41"/>
      <c r="L56" s="41"/>
      <c r="M56" s="41"/>
      <c r="N56" s="41"/>
      <c r="O56" s="41"/>
      <c r="P56" s="41"/>
      <c r="Q56" s="41"/>
      <c r="R56" s="41"/>
      <c r="S56" s="41"/>
      <c r="T56" s="41"/>
      <c r="U56" s="41"/>
      <c r="V56" s="41"/>
      <c r="W56" s="41"/>
    </row>
    <row r="57" spans="1:24" ht="28.8">
      <c r="B57" s="38" t="s">
        <v>468</v>
      </c>
      <c r="C57" s="39" t="s">
        <v>40</v>
      </c>
      <c r="D57" s="375"/>
      <c r="E57" s="375"/>
      <c r="F57" s="375"/>
      <c r="G57" s="375"/>
      <c r="H57" s="375"/>
      <c r="I57" s="375"/>
      <c r="J57" s="375"/>
      <c r="K57" s="375"/>
      <c r="L57" s="375"/>
      <c r="M57" s="375"/>
      <c r="N57" s="375"/>
      <c r="O57" s="375"/>
      <c r="P57" s="375"/>
      <c r="Q57" s="375"/>
      <c r="R57" s="375"/>
      <c r="S57" s="375"/>
      <c r="T57" s="375"/>
      <c r="U57" s="375"/>
      <c r="V57" s="375"/>
      <c r="W57" s="375"/>
      <c r="X57" t="s">
        <v>526</v>
      </c>
    </row>
    <row r="58" spans="1:24" ht="17.399999999999999" customHeight="1"/>
    <row r="59" spans="1:24">
      <c r="B59" s="36" t="s">
        <v>470</v>
      </c>
      <c r="C59" s="37" t="s">
        <v>11</v>
      </c>
    </row>
    <row r="60" spans="1:24">
      <c r="B60" s="38" t="s">
        <v>12</v>
      </c>
      <c r="C60" s="39" t="s">
        <v>37</v>
      </c>
      <c r="D60" s="376"/>
      <c r="E60" s="376"/>
      <c r="F60" s="376"/>
      <c r="G60" s="376"/>
      <c r="H60" s="376"/>
      <c r="I60" s="376"/>
      <c r="J60" s="376"/>
      <c r="K60" s="376"/>
      <c r="L60" s="376"/>
      <c r="M60" s="376"/>
      <c r="N60" s="376"/>
      <c r="O60" s="376"/>
      <c r="P60" s="376"/>
      <c r="Q60" s="376"/>
      <c r="R60" s="376"/>
      <c r="S60" s="376"/>
      <c r="T60" s="376"/>
      <c r="U60" s="376"/>
      <c r="V60" s="376"/>
      <c r="W60" s="376"/>
    </row>
    <row r="61" spans="1:24">
      <c r="B61" s="38" t="s">
        <v>13</v>
      </c>
      <c r="C61" s="39" t="s">
        <v>14</v>
      </c>
      <c r="D61" s="41"/>
      <c r="E61" s="41"/>
      <c r="F61" s="41"/>
      <c r="G61" s="41"/>
      <c r="H61" s="41"/>
      <c r="I61" s="41"/>
      <c r="J61" s="41"/>
      <c r="K61" s="41"/>
      <c r="L61" s="41"/>
      <c r="M61" s="41"/>
      <c r="N61" s="41"/>
      <c r="O61" s="41"/>
      <c r="P61" s="41"/>
      <c r="Q61" s="41"/>
      <c r="R61" s="41"/>
      <c r="S61" s="41"/>
      <c r="T61" s="41"/>
      <c r="U61" s="41"/>
      <c r="V61" s="41"/>
      <c r="W61" s="41"/>
    </row>
    <row r="62" spans="1:24" ht="13.95" customHeight="1"/>
    <row r="63" spans="1:24">
      <c r="B63" s="36" t="s">
        <v>469</v>
      </c>
      <c r="C63" s="37" t="s">
        <v>11</v>
      </c>
    </row>
    <row r="64" spans="1:24">
      <c r="A64" s="59"/>
      <c r="B64" s="38" t="s">
        <v>15</v>
      </c>
      <c r="C64" s="39" t="s">
        <v>37</v>
      </c>
      <c r="D64" s="376"/>
      <c r="E64" s="376"/>
      <c r="F64" s="376"/>
      <c r="G64" s="376"/>
      <c r="H64" s="376"/>
      <c r="I64" s="376"/>
      <c r="J64" s="376"/>
      <c r="K64" s="376"/>
      <c r="L64" s="376"/>
      <c r="M64" s="376"/>
      <c r="N64" s="376"/>
      <c r="O64" s="376"/>
      <c r="P64" s="376"/>
      <c r="Q64" s="376"/>
      <c r="R64" s="376"/>
      <c r="S64" s="376"/>
      <c r="T64" s="376"/>
      <c r="U64" s="376"/>
      <c r="V64" s="376"/>
      <c r="W64" s="376"/>
    </row>
    <row r="65" spans="1:23">
      <c r="A65" s="43"/>
      <c r="B65" s="29"/>
      <c r="C65" s="29"/>
      <c r="D65" s="29"/>
      <c r="E65" s="29"/>
      <c r="F65" s="29"/>
      <c r="G65" s="29"/>
      <c r="H65" s="29"/>
      <c r="I65" s="29"/>
      <c r="J65" s="29"/>
      <c r="K65" s="29"/>
      <c r="L65" s="29"/>
      <c r="M65" s="30"/>
      <c r="N65" s="30"/>
      <c r="O65" s="27"/>
    </row>
    <row r="66" spans="1:23">
      <c r="B66" s="38" t="s">
        <v>3</v>
      </c>
      <c r="C66" s="39" t="s">
        <v>18</v>
      </c>
      <c r="D66" s="42">
        <f>'Common Parameters'!D5</f>
        <v>6.7749999999999998E-3</v>
      </c>
      <c r="E66" s="43"/>
      <c r="F66" s="43"/>
      <c r="G66" s="29"/>
      <c r="H66" s="29"/>
      <c r="I66" s="29"/>
      <c r="J66" s="29"/>
      <c r="K66" s="29"/>
      <c r="L66" s="29"/>
      <c r="M66" s="30"/>
      <c r="N66" s="30"/>
      <c r="O66" s="27"/>
    </row>
    <row r="67" spans="1:23">
      <c r="B67" s="38" t="s">
        <v>16</v>
      </c>
      <c r="C67" s="39" t="s">
        <v>17</v>
      </c>
      <c r="D67" s="236">
        <f>'Common Parameters'!D20</f>
        <v>0</v>
      </c>
      <c r="E67" s="236">
        <f>'Common Parameters'!E20</f>
        <v>0</v>
      </c>
      <c r="F67" s="236">
        <f>'Common Parameters'!F20</f>
        <v>0</v>
      </c>
      <c r="G67" s="236">
        <f>'Common Parameters'!G20</f>
        <v>0</v>
      </c>
      <c r="H67" s="236">
        <f>'Common Parameters'!H20</f>
        <v>0</v>
      </c>
      <c r="I67" s="236">
        <f>'Common Parameters'!I20</f>
        <v>0</v>
      </c>
      <c r="J67" s="236">
        <f>'Common Parameters'!J20</f>
        <v>0</v>
      </c>
      <c r="K67" s="236">
        <f>'Common Parameters'!K20</f>
        <v>0</v>
      </c>
      <c r="L67" s="236">
        <f>'Common Parameters'!L20</f>
        <v>0</v>
      </c>
      <c r="M67" s="236">
        <f>'Common Parameters'!M20</f>
        <v>0</v>
      </c>
      <c r="N67" s="236">
        <f>'Common Parameters'!N20</f>
        <v>0</v>
      </c>
      <c r="O67" s="236">
        <f>'Common Parameters'!O20</f>
        <v>0</v>
      </c>
      <c r="P67" s="236">
        <f>'Common Parameters'!P20</f>
        <v>0</v>
      </c>
      <c r="Q67" s="236">
        <f>'Common Parameters'!Q20</f>
        <v>0</v>
      </c>
      <c r="R67" s="236">
        <f>'Common Parameters'!R20</f>
        <v>0</v>
      </c>
      <c r="S67" s="236">
        <f>'Common Parameters'!S20</f>
        <v>0</v>
      </c>
      <c r="T67" s="236">
        <f>'Common Parameters'!T20</f>
        <v>0</v>
      </c>
      <c r="U67" s="236">
        <f>'Common Parameters'!U20</f>
        <v>0</v>
      </c>
      <c r="V67" s="236">
        <f>'Common Parameters'!V20</f>
        <v>0</v>
      </c>
      <c r="W67" s="236">
        <f>'Common Parameters'!W20</f>
        <v>0</v>
      </c>
    </row>
    <row r="68" spans="1:23">
      <c r="B68" s="44" t="s">
        <v>472</v>
      </c>
      <c r="C68" s="45"/>
      <c r="D68" s="237">
        <f t="shared" ref="D68:W68" si="8">IF(D67&gt;0,($D$66)/(1-(1/(1+$D$66)^D67)), )</f>
        <v>0</v>
      </c>
      <c r="E68" s="237">
        <f t="shared" si="8"/>
        <v>0</v>
      </c>
      <c r="F68" s="237">
        <f t="shared" si="8"/>
        <v>0</v>
      </c>
      <c r="G68" s="237">
        <f t="shared" si="8"/>
        <v>0</v>
      </c>
      <c r="H68" s="237">
        <f t="shared" si="8"/>
        <v>0</v>
      </c>
      <c r="I68" s="237">
        <f t="shared" si="8"/>
        <v>0</v>
      </c>
      <c r="J68" s="237">
        <f t="shared" si="8"/>
        <v>0</v>
      </c>
      <c r="K68" s="237">
        <f t="shared" si="8"/>
        <v>0</v>
      </c>
      <c r="L68" s="237">
        <f t="shared" si="8"/>
        <v>0</v>
      </c>
      <c r="M68" s="237">
        <f t="shared" si="8"/>
        <v>0</v>
      </c>
      <c r="N68" s="237">
        <f t="shared" si="8"/>
        <v>0</v>
      </c>
      <c r="O68" s="237">
        <f t="shared" si="8"/>
        <v>0</v>
      </c>
      <c r="P68" s="237">
        <f t="shared" si="8"/>
        <v>0</v>
      </c>
      <c r="Q68" s="237">
        <f t="shared" si="8"/>
        <v>0</v>
      </c>
      <c r="R68" s="237">
        <f t="shared" si="8"/>
        <v>0</v>
      </c>
      <c r="S68" s="237">
        <f t="shared" si="8"/>
        <v>0</v>
      </c>
      <c r="T68" s="237">
        <f t="shared" si="8"/>
        <v>0</v>
      </c>
      <c r="U68" s="237">
        <f t="shared" si="8"/>
        <v>0</v>
      </c>
      <c r="V68" s="237">
        <f t="shared" si="8"/>
        <v>0</v>
      </c>
      <c r="W68" s="237">
        <f t="shared" si="8"/>
        <v>0</v>
      </c>
    </row>
    <row r="69" spans="1:23">
      <c r="D69" s="29"/>
      <c r="E69" s="29"/>
      <c r="F69" s="29"/>
      <c r="G69" s="29"/>
      <c r="H69" s="29"/>
      <c r="I69" s="29"/>
      <c r="J69" s="29"/>
      <c r="K69" s="29"/>
      <c r="L69" s="29"/>
      <c r="M69" s="30"/>
      <c r="N69" s="30"/>
      <c r="O69" s="27"/>
    </row>
    <row r="70" spans="1:23">
      <c r="B70" s="36" t="s">
        <v>475</v>
      </c>
      <c r="C70" s="37" t="s">
        <v>11</v>
      </c>
      <c r="D70" s="29"/>
      <c r="E70" s="29"/>
      <c r="F70" s="29"/>
      <c r="G70" s="29"/>
      <c r="H70" s="29"/>
      <c r="I70" s="29"/>
      <c r="J70" s="29"/>
      <c r="K70" s="29"/>
      <c r="L70" s="29"/>
      <c r="M70" s="30"/>
      <c r="N70" s="30"/>
      <c r="O70" s="27"/>
    </row>
    <row r="71" spans="1:23">
      <c r="B71" s="38" t="s">
        <v>474</v>
      </c>
      <c r="C71" s="40" t="s">
        <v>36</v>
      </c>
      <c r="D71" s="239">
        <f t="shared" ref="D71:W71" si="9">D43*D68</f>
        <v>0</v>
      </c>
      <c r="E71" s="239">
        <f t="shared" si="9"/>
        <v>0</v>
      </c>
      <c r="F71" s="239">
        <f t="shared" si="9"/>
        <v>0</v>
      </c>
      <c r="G71" s="239">
        <f t="shared" si="9"/>
        <v>0</v>
      </c>
      <c r="H71" s="239">
        <f t="shared" si="9"/>
        <v>0</v>
      </c>
      <c r="I71" s="239">
        <f t="shared" si="9"/>
        <v>0</v>
      </c>
      <c r="J71" s="239">
        <f t="shared" si="9"/>
        <v>0</v>
      </c>
      <c r="K71" s="239">
        <f t="shared" si="9"/>
        <v>0</v>
      </c>
      <c r="L71" s="239">
        <f t="shared" si="9"/>
        <v>0</v>
      </c>
      <c r="M71" s="239">
        <f t="shared" si="9"/>
        <v>0</v>
      </c>
      <c r="N71" s="239">
        <f t="shared" si="9"/>
        <v>0</v>
      </c>
      <c r="O71" s="239">
        <f t="shared" si="9"/>
        <v>0</v>
      </c>
      <c r="P71" s="239">
        <f t="shared" si="9"/>
        <v>0</v>
      </c>
      <c r="Q71" s="239">
        <f t="shared" si="9"/>
        <v>0</v>
      </c>
      <c r="R71" s="239">
        <f t="shared" si="9"/>
        <v>0</v>
      </c>
      <c r="S71" s="239">
        <f t="shared" si="9"/>
        <v>0</v>
      </c>
      <c r="T71" s="239">
        <f t="shared" si="9"/>
        <v>0</v>
      </c>
      <c r="U71" s="239">
        <f t="shared" si="9"/>
        <v>0</v>
      </c>
      <c r="V71" s="239">
        <f t="shared" si="9"/>
        <v>0</v>
      </c>
      <c r="W71" s="239">
        <f t="shared" si="9"/>
        <v>0</v>
      </c>
    </row>
    <row r="72" spans="1:23">
      <c r="B72" s="38" t="s">
        <v>327</v>
      </c>
      <c r="C72" s="40" t="s">
        <v>36</v>
      </c>
      <c r="D72" s="239">
        <f t="shared" ref="D72:W72" si="10">D68*D44</f>
        <v>0</v>
      </c>
      <c r="E72" s="239">
        <f t="shared" si="10"/>
        <v>0</v>
      </c>
      <c r="F72" s="239">
        <f t="shared" si="10"/>
        <v>0</v>
      </c>
      <c r="G72" s="239">
        <f t="shared" si="10"/>
        <v>0</v>
      </c>
      <c r="H72" s="239">
        <f t="shared" si="10"/>
        <v>0</v>
      </c>
      <c r="I72" s="239">
        <f t="shared" si="10"/>
        <v>0</v>
      </c>
      <c r="J72" s="239">
        <f t="shared" si="10"/>
        <v>0</v>
      </c>
      <c r="K72" s="239">
        <f t="shared" si="10"/>
        <v>0</v>
      </c>
      <c r="L72" s="239">
        <f t="shared" si="10"/>
        <v>0</v>
      </c>
      <c r="M72" s="239">
        <f t="shared" si="10"/>
        <v>0</v>
      </c>
      <c r="N72" s="239">
        <f t="shared" si="10"/>
        <v>0</v>
      </c>
      <c r="O72" s="239">
        <f t="shared" si="10"/>
        <v>0</v>
      </c>
      <c r="P72" s="239">
        <f t="shared" si="10"/>
        <v>0</v>
      </c>
      <c r="Q72" s="239">
        <f t="shared" si="10"/>
        <v>0</v>
      </c>
      <c r="R72" s="239">
        <f t="shared" si="10"/>
        <v>0</v>
      </c>
      <c r="S72" s="239">
        <f t="shared" si="10"/>
        <v>0</v>
      </c>
      <c r="T72" s="239">
        <f t="shared" si="10"/>
        <v>0</v>
      </c>
      <c r="U72" s="239">
        <f t="shared" si="10"/>
        <v>0</v>
      </c>
      <c r="V72" s="239">
        <f t="shared" si="10"/>
        <v>0</v>
      </c>
      <c r="W72" s="239">
        <f t="shared" si="10"/>
        <v>0</v>
      </c>
    </row>
    <row r="73" spans="1:23">
      <c r="B73" s="38" t="s">
        <v>456</v>
      </c>
      <c r="C73" s="40" t="s">
        <v>36</v>
      </c>
      <c r="D73" s="239">
        <f t="shared" ref="D73:W73" si="11">D68*D45</f>
        <v>0</v>
      </c>
      <c r="E73" s="239">
        <f t="shared" si="11"/>
        <v>0</v>
      </c>
      <c r="F73" s="239">
        <f t="shared" si="11"/>
        <v>0</v>
      </c>
      <c r="G73" s="239">
        <f t="shared" si="11"/>
        <v>0</v>
      </c>
      <c r="H73" s="239">
        <f t="shared" si="11"/>
        <v>0</v>
      </c>
      <c r="I73" s="239">
        <f t="shared" si="11"/>
        <v>0</v>
      </c>
      <c r="J73" s="239">
        <f t="shared" si="11"/>
        <v>0</v>
      </c>
      <c r="K73" s="239">
        <f t="shared" si="11"/>
        <v>0</v>
      </c>
      <c r="L73" s="239">
        <f t="shared" si="11"/>
        <v>0</v>
      </c>
      <c r="M73" s="239">
        <f t="shared" si="11"/>
        <v>0</v>
      </c>
      <c r="N73" s="239">
        <f t="shared" si="11"/>
        <v>0</v>
      </c>
      <c r="O73" s="239">
        <f t="shared" si="11"/>
        <v>0</v>
      </c>
      <c r="P73" s="239">
        <f t="shared" si="11"/>
        <v>0</v>
      </c>
      <c r="Q73" s="239">
        <f t="shared" si="11"/>
        <v>0</v>
      </c>
      <c r="R73" s="239">
        <f t="shared" si="11"/>
        <v>0</v>
      </c>
      <c r="S73" s="239">
        <f t="shared" si="11"/>
        <v>0</v>
      </c>
      <c r="T73" s="239">
        <f t="shared" si="11"/>
        <v>0</v>
      </c>
      <c r="U73" s="239">
        <f t="shared" si="11"/>
        <v>0</v>
      </c>
      <c r="V73" s="239">
        <f t="shared" si="11"/>
        <v>0</v>
      </c>
      <c r="W73" s="239">
        <f t="shared" si="11"/>
        <v>0</v>
      </c>
    </row>
    <row r="74" spans="1:23">
      <c r="B74" s="38" t="s">
        <v>426</v>
      </c>
      <c r="C74" s="40" t="s">
        <v>37</v>
      </c>
      <c r="D74" s="239">
        <f t="shared" ref="D74:W74" si="12">(D47*D46)*D68</f>
        <v>0</v>
      </c>
      <c r="E74" s="239">
        <f t="shared" si="12"/>
        <v>0</v>
      </c>
      <c r="F74" s="239">
        <f t="shared" si="12"/>
        <v>0</v>
      </c>
      <c r="G74" s="239">
        <f t="shared" si="12"/>
        <v>0</v>
      </c>
      <c r="H74" s="239">
        <f t="shared" si="12"/>
        <v>0</v>
      </c>
      <c r="I74" s="239">
        <f t="shared" si="12"/>
        <v>0</v>
      </c>
      <c r="J74" s="239">
        <f t="shared" si="12"/>
        <v>0</v>
      </c>
      <c r="K74" s="239">
        <f t="shared" si="12"/>
        <v>0</v>
      </c>
      <c r="L74" s="239">
        <f t="shared" si="12"/>
        <v>0</v>
      </c>
      <c r="M74" s="239">
        <f t="shared" si="12"/>
        <v>0</v>
      </c>
      <c r="N74" s="239">
        <f t="shared" si="12"/>
        <v>0</v>
      </c>
      <c r="O74" s="239">
        <f t="shared" si="12"/>
        <v>0</v>
      </c>
      <c r="P74" s="239">
        <f t="shared" si="12"/>
        <v>0</v>
      </c>
      <c r="Q74" s="239">
        <f t="shared" si="12"/>
        <v>0</v>
      </c>
      <c r="R74" s="239">
        <f t="shared" si="12"/>
        <v>0</v>
      </c>
      <c r="S74" s="239">
        <f t="shared" si="12"/>
        <v>0</v>
      </c>
      <c r="T74" s="239">
        <f t="shared" si="12"/>
        <v>0</v>
      </c>
      <c r="U74" s="239">
        <f t="shared" si="12"/>
        <v>0</v>
      </c>
      <c r="V74" s="239">
        <f t="shared" si="12"/>
        <v>0</v>
      </c>
      <c r="W74" s="239">
        <f t="shared" si="12"/>
        <v>0</v>
      </c>
    </row>
    <row r="75" spans="1:23">
      <c r="B75" s="38" t="s">
        <v>506</v>
      </c>
      <c r="C75" s="40" t="s">
        <v>36</v>
      </c>
      <c r="D75" s="239">
        <f t="shared" ref="D75:W75" si="13">D$68*(D48*D49)</f>
        <v>0</v>
      </c>
      <c r="E75" s="239">
        <f t="shared" si="13"/>
        <v>0</v>
      </c>
      <c r="F75" s="239">
        <f t="shared" si="13"/>
        <v>0</v>
      </c>
      <c r="G75" s="239">
        <f t="shared" si="13"/>
        <v>0</v>
      </c>
      <c r="H75" s="239">
        <f t="shared" si="13"/>
        <v>0</v>
      </c>
      <c r="I75" s="239">
        <f t="shared" si="13"/>
        <v>0</v>
      </c>
      <c r="J75" s="239">
        <f t="shared" si="13"/>
        <v>0</v>
      </c>
      <c r="K75" s="239">
        <f t="shared" si="13"/>
        <v>0</v>
      </c>
      <c r="L75" s="239">
        <f t="shared" si="13"/>
        <v>0</v>
      </c>
      <c r="M75" s="239">
        <f t="shared" si="13"/>
        <v>0</v>
      </c>
      <c r="N75" s="239">
        <f t="shared" si="13"/>
        <v>0</v>
      </c>
      <c r="O75" s="239">
        <f t="shared" si="13"/>
        <v>0</v>
      </c>
      <c r="P75" s="239">
        <f t="shared" si="13"/>
        <v>0</v>
      </c>
      <c r="Q75" s="239">
        <f t="shared" si="13"/>
        <v>0</v>
      </c>
      <c r="R75" s="239">
        <f t="shared" si="13"/>
        <v>0</v>
      </c>
      <c r="S75" s="239">
        <f t="shared" si="13"/>
        <v>0</v>
      </c>
      <c r="T75" s="239">
        <f t="shared" si="13"/>
        <v>0</v>
      </c>
      <c r="U75" s="239">
        <f t="shared" si="13"/>
        <v>0</v>
      </c>
      <c r="V75" s="239">
        <f t="shared" si="13"/>
        <v>0</v>
      </c>
      <c r="W75" s="239">
        <f t="shared" si="13"/>
        <v>0</v>
      </c>
    </row>
    <row r="76" spans="1:23">
      <c r="B76" s="38" t="s">
        <v>507</v>
      </c>
      <c r="C76" s="40" t="s">
        <v>36</v>
      </c>
      <c r="D76" s="239">
        <f t="shared" ref="D76:W76" si="14">D$68*(D50*D51)</f>
        <v>0</v>
      </c>
      <c r="E76" s="239">
        <f t="shared" si="14"/>
        <v>0</v>
      </c>
      <c r="F76" s="239">
        <f t="shared" si="14"/>
        <v>0</v>
      </c>
      <c r="G76" s="239">
        <f t="shared" si="14"/>
        <v>0</v>
      </c>
      <c r="H76" s="239">
        <f t="shared" si="14"/>
        <v>0</v>
      </c>
      <c r="I76" s="239">
        <f t="shared" si="14"/>
        <v>0</v>
      </c>
      <c r="J76" s="239">
        <f t="shared" si="14"/>
        <v>0</v>
      </c>
      <c r="K76" s="239">
        <f t="shared" si="14"/>
        <v>0</v>
      </c>
      <c r="L76" s="239">
        <f t="shared" si="14"/>
        <v>0</v>
      </c>
      <c r="M76" s="239">
        <f t="shared" si="14"/>
        <v>0</v>
      </c>
      <c r="N76" s="239">
        <f t="shared" si="14"/>
        <v>0</v>
      </c>
      <c r="O76" s="239">
        <f t="shared" si="14"/>
        <v>0</v>
      </c>
      <c r="P76" s="239">
        <f t="shared" si="14"/>
        <v>0</v>
      </c>
      <c r="Q76" s="239">
        <f t="shared" si="14"/>
        <v>0</v>
      </c>
      <c r="R76" s="239">
        <f t="shared" si="14"/>
        <v>0</v>
      </c>
      <c r="S76" s="239">
        <f t="shared" si="14"/>
        <v>0</v>
      </c>
      <c r="T76" s="239">
        <f t="shared" si="14"/>
        <v>0</v>
      </c>
      <c r="U76" s="239">
        <f t="shared" si="14"/>
        <v>0</v>
      </c>
      <c r="V76" s="239">
        <f t="shared" si="14"/>
        <v>0</v>
      </c>
      <c r="W76" s="239">
        <f t="shared" si="14"/>
        <v>0</v>
      </c>
    </row>
    <row r="77" spans="1:23">
      <c r="B77" s="38" t="s">
        <v>508</v>
      </c>
      <c r="C77" s="40" t="s">
        <v>36</v>
      </c>
      <c r="D77" s="239">
        <f t="shared" ref="D77:W77" si="15">(D52*D53)*D68</f>
        <v>0</v>
      </c>
      <c r="E77" s="239">
        <f t="shared" si="15"/>
        <v>0</v>
      </c>
      <c r="F77" s="239">
        <f t="shared" si="15"/>
        <v>0</v>
      </c>
      <c r="G77" s="239">
        <f t="shared" si="15"/>
        <v>0</v>
      </c>
      <c r="H77" s="239">
        <f t="shared" si="15"/>
        <v>0</v>
      </c>
      <c r="I77" s="239">
        <f t="shared" si="15"/>
        <v>0</v>
      </c>
      <c r="J77" s="239">
        <f t="shared" si="15"/>
        <v>0</v>
      </c>
      <c r="K77" s="239">
        <f t="shared" si="15"/>
        <v>0</v>
      </c>
      <c r="L77" s="239">
        <f t="shared" si="15"/>
        <v>0</v>
      </c>
      <c r="M77" s="239">
        <f t="shared" si="15"/>
        <v>0</v>
      </c>
      <c r="N77" s="239">
        <f t="shared" si="15"/>
        <v>0</v>
      </c>
      <c r="O77" s="239">
        <f t="shared" si="15"/>
        <v>0</v>
      </c>
      <c r="P77" s="239">
        <f t="shared" si="15"/>
        <v>0</v>
      </c>
      <c r="Q77" s="239">
        <f t="shared" si="15"/>
        <v>0</v>
      </c>
      <c r="R77" s="239">
        <f t="shared" si="15"/>
        <v>0</v>
      </c>
      <c r="S77" s="239">
        <f t="shared" si="15"/>
        <v>0</v>
      </c>
      <c r="T77" s="239">
        <f t="shared" si="15"/>
        <v>0</v>
      </c>
      <c r="U77" s="239">
        <f t="shared" si="15"/>
        <v>0</v>
      </c>
      <c r="V77" s="239">
        <f t="shared" si="15"/>
        <v>0</v>
      </c>
      <c r="W77" s="239">
        <f t="shared" si="15"/>
        <v>0</v>
      </c>
    </row>
    <row r="78" spans="1:23">
      <c r="B78" s="38" t="s">
        <v>521</v>
      </c>
      <c r="C78" s="40" t="s">
        <v>36</v>
      </c>
      <c r="D78" s="239">
        <f>D$68*(D54*D55)</f>
        <v>0</v>
      </c>
      <c r="E78" s="239">
        <f t="shared" ref="E78:W78" si="16">E$68*(E54*E55)</f>
        <v>0</v>
      </c>
      <c r="F78" s="239">
        <f t="shared" si="16"/>
        <v>0</v>
      </c>
      <c r="G78" s="239">
        <f t="shared" si="16"/>
        <v>0</v>
      </c>
      <c r="H78" s="239">
        <f t="shared" si="16"/>
        <v>0</v>
      </c>
      <c r="I78" s="239">
        <f t="shared" si="16"/>
        <v>0</v>
      </c>
      <c r="J78" s="239">
        <f t="shared" si="16"/>
        <v>0</v>
      </c>
      <c r="K78" s="239">
        <f t="shared" si="16"/>
        <v>0</v>
      </c>
      <c r="L78" s="239">
        <f t="shared" si="16"/>
        <v>0</v>
      </c>
      <c r="M78" s="239">
        <f t="shared" si="16"/>
        <v>0</v>
      </c>
      <c r="N78" s="239">
        <f t="shared" si="16"/>
        <v>0</v>
      </c>
      <c r="O78" s="239">
        <f t="shared" si="16"/>
        <v>0</v>
      </c>
      <c r="P78" s="239">
        <f t="shared" si="16"/>
        <v>0</v>
      </c>
      <c r="Q78" s="239">
        <f t="shared" si="16"/>
        <v>0</v>
      </c>
      <c r="R78" s="239">
        <f t="shared" si="16"/>
        <v>0</v>
      </c>
      <c r="S78" s="239">
        <f t="shared" si="16"/>
        <v>0</v>
      </c>
      <c r="T78" s="239">
        <f t="shared" si="16"/>
        <v>0</v>
      </c>
      <c r="U78" s="239">
        <f t="shared" si="16"/>
        <v>0</v>
      </c>
      <c r="V78" s="239">
        <f t="shared" si="16"/>
        <v>0</v>
      </c>
      <c r="W78" s="239">
        <f t="shared" si="16"/>
        <v>0</v>
      </c>
    </row>
    <row r="79" spans="1:23">
      <c r="B79" s="38" t="s">
        <v>329</v>
      </c>
      <c r="C79" s="40" t="s">
        <v>36</v>
      </c>
      <c r="D79" s="239">
        <f t="shared" ref="D79:W79" si="17">D$68*(D56*D57)</f>
        <v>0</v>
      </c>
      <c r="E79" s="239">
        <f t="shared" si="17"/>
        <v>0</v>
      </c>
      <c r="F79" s="239">
        <f t="shared" si="17"/>
        <v>0</v>
      </c>
      <c r="G79" s="239">
        <f t="shared" si="17"/>
        <v>0</v>
      </c>
      <c r="H79" s="239">
        <f t="shared" si="17"/>
        <v>0</v>
      </c>
      <c r="I79" s="239">
        <f t="shared" si="17"/>
        <v>0</v>
      </c>
      <c r="J79" s="239">
        <f t="shared" si="17"/>
        <v>0</v>
      </c>
      <c r="K79" s="239">
        <f t="shared" si="17"/>
        <v>0</v>
      </c>
      <c r="L79" s="239">
        <f t="shared" si="17"/>
        <v>0</v>
      </c>
      <c r="M79" s="239">
        <f t="shared" si="17"/>
        <v>0</v>
      </c>
      <c r="N79" s="239">
        <f t="shared" si="17"/>
        <v>0</v>
      </c>
      <c r="O79" s="239">
        <f t="shared" si="17"/>
        <v>0</v>
      </c>
      <c r="P79" s="239">
        <f t="shared" si="17"/>
        <v>0</v>
      </c>
      <c r="Q79" s="239">
        <f t="shared" si="17"/>
        <v>0</v>
      </c>
      <c r="R79" s="239">
        <f t="shared" si="17"/>
        <v>0</v>
      </c>
      <c r="S79" s="239">
        <f t="shared" si="17"/>
        <v>0</v>
      </c>
      <c r="T79" s="239">
        <f t="shared" si="17"/>
        <v>0</v>
      </c>
      <c r="U79" s="239">
        <f t="shared" si="17"/>
        <v>0</v>
      </c>
      <c r="V79" s="239">
        <f t="shared" si="17"/>
        <v>0</v>
      </c>
      <c r="W79" s="239">
        <f t="shared" si="17"/>
        <v>0</v>
      </c>
    </row>
    <row r="80" spans="1:23">
      <c r="B80" s="38" t="s">
        <v>12</v>
      </c>
      <c r="C80" s="40" t="s">
        <v>36</v>
      </c>
      <c r="D80" s="239">
        <f t="shared" ref="D80:W80" si="18">(D61/12)*D60</f>
        <v>0</v>
      </c>
      <c r="E80" s="239">
        <f t="shared" si="18"/>
        <v>0</v>
      </c>
      <c r="F80" s="239">
        <f t="shared" si="18"/>
        <v>0</v>
      </c>
      <c r="G80" s="239">
        <f t="shared" si="18"/>
        <v>0</v>
      </c>
      <c r="H80" s="239">
        <f t="shared" si="18"/>
        <v>0</v>
      </c>
      <c r="I80" s="239">
        <f t="shared" si="18"/>
        <v>0</v>
      </c>
      <c r="J80" s="239">
        <f t="shared" si="18"/>
        <v>0</v>
      </c>
      <c r="K80" s="239">
        <f t="shared" si="18"/>
        <v>0</v>
      </c>
      <c r="L80" s="239">
        <f t="shared" si="18"/>
        <v>0</v>
      </c>
      <c r="M80" s="239">
        <f t="shared" si="18"/>
        <v>0</v>
      </c>
      <c r="N80" s="239">
        <f t="shared" si="18"/>
        <v>0</v>
      </c>
      <c r="O80" s="239">
        <f t="shared" si="18"/>
        <v>0</v>
      </c>
      <c r="P80" s="239">
        <f t="shared" si="18"/>
        <v>0</v>
      </c>
      <c r="Q80" s="239">
        <f t="shared" si="18"/>
        <v>0</v>
      </c>
      <c r="R80" s="239">
        <f t="shared" si="18"/>
        <v>0</v>
      </c>
      <c r="S80" s="239">
        <f t="shared" si="18"/>
        <v>0</v>
      </c>
      <c r="T80" s="239">
        <f t="shared" si="18"/>
        <v>0</v>
      </c>
      <c r="U80" s="239">
        <f t="shared" si="18"/>
        <v>0</v>
      </c>
      <c r="V80" s="239">
        <f t="shared" si="18"/>
        <v>0</v>
      </c>
      <c r="W80" s="239">
        <f t="shared" si="18"/>
        <v>0</v>
      </c>
    </row>
    <row r="81" spans="2:24">
      <c r="B81" s="38" t="s">
        <v>15</v>
      </c>
      <c r="C81" s="40" t="s">
        <v>36</v>
      </c>
      <c r="D81" s="239">
        <f t="shared" ref="D81:W81" si="19">(D64/(1+$D$66)^D67)*D68</f>
        <v>0</v>
      </c>
      <c r="E81" s="239">
        <f t="shared" si="19"/>
        <v>0</v>
      </c>
      <c r="F81" s="239">
        <f t="shared" si="19"/>
        <v>0</v>
      </c>
      <c r="G81" s="239">
        <f t="shared" si="19"/>
        <v>0</v>
      </c>
      <c r="H81" s="239">
        <f t="shared" si="19"/>
        <v>0</v>
      </c>
      <c r="I81" s="239">
        <f t="shared" si="19"/>
        <v>0</v>
      </c>
      <c r="J81" s="239">
        <f t="shared" si="19"/>
        <v>0</v>
      </c>
      <c r="K81" s="239">
        <f t="shared" si="19"/>
        <v>0</v>
      </c>
      <c r="L81" s="239">
        <f t="shared" si="19"/>
        <v>0</v>
      </c>
      <c r="M81" s="239">
        <f t="shared" si="19"/>
        <v>0</v>
      </c>
      <c r="N81" s="239">
        <f t="shared" si="19"/>
        <v>0</v>
      </c>
      <c r="O81" s="239">
        <f t="shared" si="19"/>
        <v>0</v>
      </c>
      <c r="P81" s="239">
        <f t="shared" si="19"/>
        <v>0</v>
      </c>
      <c r="Q81" s="239">
        <f t="shared" si="19"/>
        <v>0</v>
      </c>
      <c r="R81" s="239">
        <f t="shared" si="19"/>
        <v>0</v>
      </c>
      <c r="S81" s="239">
        <f t="shared" si="19"/>
        <v>0</v>
      </c>
      <c r="T81" s="239">
        <f t="shared" si="19"/>
        <v>0</v>
      </c>
      <c r="U81" s="239">
        <f t="shared" si="19"/>
        <v>0</v>
      </c>
      <c r="V81" s="239">
        <f t="shared" si="19"/>
        <v>0</v>
      </c>
      <c r="W81" s="239">
        <f t="shared" si="19"/>
        <v>0</v>
      </c>
    </row>
    <row r="82" spans="2:24">
      <c r="B82" s="46" t="s">
        <v>473</v>
      </c>
      <c r="C82" s="47" t="s">
        <v>36</v>
      </c>
      <c r="D82" s="272">
        <f t="shared" ref="D82:W82" si="20">SUM(D71:D81)</f>
        <v>0</v>
      </c>
      <c r="E82" s="272">
        <f t="shared" si="20"/>
        <v>0</v>
      </c>
      <c r="F82" s="272">
        <f t="shared" si="20"/>
        <v>0</v>
      </c>
      <c r="G82" s="272">
        <f t="shared" si="20"/>
        <v>0</v>
      </c>
      <c r="H82" s="272">
        <f t="shared" si="20"/>
        <v>0</v>
      </c>
      <c r="I82" s="272">
        <f t="shared" si="20"/>
        <v>0</v>
      </c>
      <c r="J82" s="272">
        <f t="shared" si="20"/>
        <v>0</v>
      </c>
      <c r="K82" s="272">
        <f t="shared" si="20"/>
        <v>0</v>
      </c>
      <c r="L82" s="272">
        <f t="shared" si="20"/>
        <v>0</v>
      </c>
      <c r="M82" s="272">
        <f t="shared" si="20"/>
        <v>0</v>
      </c>
      <c r="N82" s="272">
        <f t="shared" si="20"/>
        <v>0</v>
      </c>
      <c r="O82" s="272">
        <f t="shared" si="20"/>
        <v>0</v>
      </c>
      <c r="P82" s="272">
        <f t="shared" si="20"/>
        <v>0</v>
      </c>
      <c r="Q82" s="272">
        <f t="shared" si="20"/>
        <v>0</v>
      </c>
      <c r="R82" s="272">
        <f t="shared" si="20"/>
        <v>0</v>
      </c>
      <c r="S82" s="272">
        <f t="shared" si="20"/>
        <v>0</v>
      </c>
      <c r="T82" s="272">
        <f t="shared" si="20"/>
        <v>0</v>
      </c>
      <c r="U82" s="272">
        <f t="shared" si="20"/>
        <v>0</v>
      </c>
      <c r="V82" s="272">
        <f t="shared" si="20"/>
        <v>0</v>
      </c>
      <c r="W82" s="272">
        <f t="shared" si="20"/>
        <v>0</v>
      </c>
    </row>
    <row r="83" spans="2:24">
      <c r="B83" s="27"/>
      <c r="C83" s="27"/>
      <c r="D83" s="48"/>
      <c r="E83" s="48"/>
      <c r="F83" s="48"/>
      <c r="G83" s="48"/>
      <c r="H83" s="48"/>
      <c r="I83" s="48"/>
      <c r="J83" s="27"/>
      <c r="K83" s="27"/>
      <c r="L83" s="27"/>
      <c r="M83" s="27"/>
      <c r="N83" s="27"/>
      <c r="O83" s="27"/>
    </row>
    <row r="84" spans="2:24">
      <c r="B84" s="27"/>
      <c r="C84" s="27"/>
      <c r="D84" s="48"/>
      <c r="E84" s="48"/>
      <c r="F84" s="48"/>
      <c r="G84" s="48"/>
      <c r="H84" s="48"/>
      <c r="I84" s="48"/>
      <c r="J84" s="27"/>
      <c r="K84" s="27"/>
      <c r="L84" s="27"/>
      <c r="M84" s="27"/>
      <c r="N84" s="27"/>
      <c r="O84" s="27"/>
    </row>
    <row r="85" spans="2:24">
      <c r="B85" s="9" t="s">
        <v>88</v>
      </c>
      <c r="C85" s="28"/>
      <c r="D85" s="28"/>
      <c r="E85" s="28"/>
      <c r="F85" s="28"/>
      <c r="G85" s="28"/>
      <c r="H85" s="28"/>
      <c r="I85" s="28"/>
      <c r="J85" s="28"/>
      <c r="K85" s="28"/>
      <c r="L85" s="28"/>
      <c r="M85" s="28"/>
      <c r="N85" s="28"/>
      <c r="O85" s="28"/>
      <c r="P85" s="28"/>
      <c r="Q85" s="28"/>
      <c r="R85" s="28"/>
      <c r="S85" s="28"/>
      <c r="T85" s="28"/>
      <c r="U85" s="28"/>
      <c r="V85" s="28"/>
      <c r="W85" s="28"/>
    </row>
    <row r="86" spans="2:24">
      <c r="B86" s="27"/>
      <c r="C86" s="29"/>
      <c r="D86" s="29"/>
      <c r="E86" s="29"/>
      <c r="F86" s="29"/>
      <c r="G86" s="29"/>
      <c r="H86" s="29"/>
      <c r="I86" s="29"/>
      <c r="J86" s="29"/>
      <c r="K86" s="29"/>
      <c r="L86" s="29"/>
      <c r="M86" s="29"/>
      <c r="N86" s="29"/>
      <c r="O86" s="27"/>
    </row>
    <row r="87" spans="2:24">
      <c r="B87" s="29"/>
      <c r="C87" s="29"/>
      <c r="D87" s="14" t="s">
        <v>502</v>
      </c>
      <c r="E87" s="90"/>
      <c r="F87" s="90"/>
      <c r="G87" s="90"/>
      <c r="H87" s="90"/>
      <c r="I87" s="90"/>
      <c r="J87" s="90"/>
      <c r="K87" s="90"/>
      <c r="L87" s="90"/>
      <c r="M87" s="90"/>
      <c r="N87" s="90"/>
      <c r="O87" s="90"/>
      <c r="P87" s="90"/>
      <c r="Q87" s="90"/>
      <c r="R87" s="90"/>
      <c r="S87" s="90"/>
      <c r="T87" s="90"/>
      <c r="U87" s="90"/>
      <c r="V87" s="90"/>
      <c r="W87" s="91"/>
    </row>
    <row r="88" spans="2:24">
      <c r="B88" s="29"/>
      <c r="C88" s="29"/>
      <c r="D88" s="52">
        <v>1</v>
      </c>
      <c r="E88" s="52">
        <v>2</v>
      </c>
      <c r="F88" s="52">
        <v>3</v>
      </c>
      <c r="G88" s="53">
        <v>4</v>
      </c>
      <c r="H88" s="53">
        <v>5</v>
      </c>
      <c r="I88" s="52">
        <v>6</v>
      </c>
      <c r="J88" s="53">
        <v>7</v>
      </c>
      <c r="K88" s="52">
        <v>8</v>
      </c>
      <c r="L88" s="53">
        <v>9</v>
      </c>
      <c r="M88" s="52">
        <v>10</v>
      </c>
      <c r="N88" s="53">
        <v>11</v>
      </c>
      <c r="O88" s="52">
        <v>12</v>
      </c>
      <c r="P88" s="53">
        <v>13</v>
      </c>
      <c r="Q88" s="52">
        <v>14</v>
      </c>
      <c r="R88" s="53">
        <v>15</v>
      </c>
      <c r="S88" s="52">
        <v>16</v>
      </c>
      <c r="T88" s="53">
        <v>17</v>
      </c>
      <c r="U88" s="52">
        <v>18</v>
      </c>
      <c r="V88" s="53">
        <v>19</v>
      </c>
      <c r="W88" s="52">
        <v>20</v>
      </c>
    </row>
    <row r="89" spans="2:24">
      <c r="B89" s="36" t="s">
        <v>442</v>
      </c>
      <c r="C89" s="37" t="s">
        <v>11</v>
      </c>
      <c r="D89" s="73" t="str">
        <f>'Common Parameters'!D16</f>
        <v>spare</v>
      </c>
      <c r="E89" s="73" t="str">
        <f>'Common Parameters'!E16</f>
        <v>spare</v>
      </c>
      <c r="F89" s="73" t="str">
        <f>'Common Parameters'!F16</f>
        <v>spare</v>
      </c>
      <c r="G89" s="73" t="str">
        <f>'Common Parameters'!G16</f>
        <v>spare</v>
      </c>
      <c r="H89" s="73" t="str">
        <f>'Common Parameters'!H16</f>
        <v>spare</v>
      </c>
      <c r="I89" s="73" t="str">
        <f>'Common Parameters'!I16</f>
        <v>spare</v>
      </c>
      <c r="J89" s="73" t="str">
        <f>'Common Parameters'!J16</f>
        <v>spare</v>
      </c>
      <c r="K89" s="73" t="str">
        <f>'Common Parameters'!K16</f>
        <v>spare</v>
      </c>
      <c r="L89" s="73" t="str">
        <f>'Common Parameters'!L16</f>
        <v>spare</v>
      </c>
      <c r="M89" s="73" t="str">
        <f>'Common Parameters'!M16</f>
        <v>spare</v>
      </c>
      <c r="N89" s="73" t="str">
        <f>'Common Parameters'!N16</f>
        <v>spare</v>
      </c>
      <c r="O89" s="73" t="str">
        <f>'Common Parameters'!O16</f>
        <v>spare</v>
      </c>
      <c r="P89" s="73" t="str">
        <f>'Common Parameters'!P16</f>
        <v>spare</v>
      </c>
      <c r="Q89" s="73" t="str">
        <f>'Common Parameters'!Q16</f>
        <v>spare</v>
      </c>
      <c r="R89" s="73" t="str">
        <f>'Common Parameters'!R16</f>
        <v>spare</v>
      </c>
      <c r="S89" s="73" t="str">
        <f>'Common Parameters'!S16</f>
        <v>spare</v>
      </c>
      <c r="T89" s="73" t="str">
        <f>'Common Parameters'!T16</f>
        <v>spare</v>
      </c>
      <c r="U89" s="73" t="str">
        <f>'Common Parameters'!U16</f>
        <v>spare</v>
      </c>
      <c r="V89" s="73" t="str">
        <f>'Common Parameters'!V16</f>
        <v>spare</v>
      </c>
      <c r="W89" s="73" t="str">
        <f>'Common Parameters'!W16</f>
        <v>spare</v>
      </c>
    </row>
    <row r="90" spans="2:24" ht="28.8">
      <c r="B90" s="414" t="s">
        <v>476</v>
      </c>
      <c r="C90" s="40" t="s">
        <v>2</v>
      </c>
      <c r="D90" s="394"/>
      <c r="E90" s="394"/>
      <c r="F90" s="394"/>
      <c r="G90" s="394"/>
      <c r="H90" s="394"/>
      <c r="I90" s="394"/>
      <c r="J90" s="394"/>
      <c r="K90" s="394"/>
      <c r="L90" s="394"/>
      <c r="M90" s="394"/>
      <c r="N90" s="394"/>
      <c r="O90" s="394"/>
      <c r="P90" s="394"/>
      <c r="Q90" s="394"/>
      <c r="R90" s="394"/>
      <c r="S90" s="394"/>
      <c r="T90" s="394"/>
      <c r="U90" s="394"/>
      <c r="V90" s="394"/>
      <c r="W90" s="394"/>
    </row>
    <row r="91" spans="2:24">
      <c r="B91" s="393" t="s">
        <v>443</v>
      </c>
      <c r="C91" s="40" t="s">
        <v>36</v>
      </c>
      <c r="D91" s="395"/>
      <c r="E91" s="395"/>
      <c r="F91" s="395"/>
      <c r="G91" s="395"/>
      <c r="H91" s="395"/>
      <c r="I91" s="395"/>
      <c r="J91" s="395"/>
      <c r="K91" s="395"/>
      <c r="L91" s="395"/>
      <c r="M91" s="395"/>
      <c r="N91" s="395"/>
      <c r="O91" s="395"/>
      <c r="P91" s="395"/>
      <c r="Q91" s="395"/>
      <c r="R91" s="395"/>
      <c r="S91" s="395"/>
      <c r="T91" s="395"/>
      <c r="U91" s="395"/>
      <c r="V91" s="395"/>
      <c r="W91" s="395"/>
      <c r="X91" t="s">
        <v>525</v>
      </c>
    </row>
    <row r="92" spans="2:24">
      <c r="J92" s="26"/>
    </row>
    <row r="93" spans="2:24">
      <c r="B93" s="36" t="s">
        <v>19</v>
      </c>
      <c r="C93" s="37" t="s">
        <v>11</v>
      </c>
      <c r="J93" s="26"/>
    </row>
    <row r="94" spans="2:24">
      <c r="B94" s="38" t="s">
        <v>20</v>
      </c>
      <c r="C94" s="40" t="s">
        <v>478</v>
      </c>
      <c r="D94" s="54"/>
      <c r="E94" s="54"/>
      <c r="F94" s="54"/>
      <c r="G94" s="54"/>
      <c r="H94" s="54"/>
      <c r="I94" s="54"/>
      <c r="J94" s="54"/>
      <c r="K94" s="54"/>
      <c r="L94" s="54"/>
      <c r="M94" s="54"/>
      <c r="N94" s="54"/>
      <c r="O94" s="54"/>
      <c r="P94" s="54"/>
      <c r="Q94" s="54"/>
      <c r="R94" s="54"/>
      <c r="S94" s="54"/>
      <c r="T94" s="54"/>
      <c r="U94" s="54"/>
      <c r="V94" s="54"/>
      <c r="W94" s="54"/>
    </row>
    <row r="95" spans="2:24">
      <c r="B95" s="38" t="s">
        <v>21</v>
      </c>
      <c r="C95" s="40" t="s">
        <v>478</v>
      </c>
      <c r="D95" s="54"/>
      <c r="E95" s="54"/>
      <c r="F95" s="54"/>
      <c r="G95" s="54"/>
      <c r="H95" s="54"/>
      <c r="I95" s="54"/>
      <c r="J95" s="54"/>
      <c r="K95" s="54"/>
      <c r="L95" s="54"/>
      <c r="M95" s="54"/>
      <c r="N95" s="54"/>
      <c r="O95" s="54"/>
      <c r="P95" s="54"/>
      <c r="Q95" s="54"/>
      <c r="R95" s="54"/>
      <c r="S95" s="54"/>
      <c r="T95" s="54"/>
      <c r="U95" s="54"/>
      <c r="V95" s="54"/>
      <c r="W95" s="54"/>
    </row>
    <row r="96" spans="2:24">
      <c r="B96" s="38" t="s">
        <v>22</v>
      </c>
      <c r="C96" s="40" t="s">
        <v>478</v>
      </c>
      <c r="D96" s="54"/>
      <c r="E96" s="54"/>
      <c r="F96" s="54"/>
      <c r="G96" s="54"/>
      <c r="H96" s="54"/>
      <c r="I96" s="54"/>
      <c r="J96" s="54"/>
      <c r="K96" s="54"/>
      <c r="L96" s="54"/>
      <c r="M96" s="54"/>
      <c r="N96" s="54"/>
      <c r="O96" s="54"/>
      <c r="P96" s="54"/>
      <c r="Q96" s="54"/>
      <c r="R96" s="54"/>
      <c r="S96" s="54"/>
      <c r="T96" s="54"/>
      <c r="U96" s="54"/>
      <c r="V96" s="54"/>
      <c r="W96" s="54"/>
    </row>
    <row r="97" spans="1:23">
      <c r="B97" s="38" t="s">
        <v>23</v>
      </c>
      <c r="C97" s="40" t="s">
        <v>478</v>
      </c>
      <c r="D97" s="54"/>
      <c r="E97" s="54"/>
      <c r="F97" s="54"/>
      <c r="G97" s="54"/>
      <c r="H97" s="54"/>
      <c r="I97" s="54"/>
      <c r="J97" s="54"/>
      <c r="K97" s="54"/>
      <c r="L97" s="54"/>
      <c r="M97" s="54"/>
      <c r="N97" s="54"/>
      <c r="O97" s="54"/>
      <c r="P97" s="54"/>
      <c r="Q97" s="54"/>
      <c r="R97" s="54"/>
      <c r="S97" s="54"/>
      <c r="T97" s="54"/>
      <c r="U97" s="54"/>
      <c r="V97" s="54"/>
      <c r="W97" s="54"/>
    </row>
    <row r="98" spans="1:23">
      <c r="B98" s="38" t="s">
        <v>24</v>
      </c>
      <c r="C98" s="40" t="s">
        <v>478</v>
      </c>
      <c r="D98" s="54"/>
      <c r="E98" s="54"/>
      <c r="F98" s="54"/>
      <c r="G98" s="54"/>
      <c r="H98" s="54"/>
      <c r="I98" s="54"/>
      <c r="J98" s="54"/>
      <c r="K98" s="54"/>
      <c r="L98" s="54"/>
      <c r="M98" s="54"/>
      <c r="N98" s="54"/>
      <c r="O98" s="54"/>
      <c r="P98" s="54"/>
      <c r="Q98" s="54"/>
      <c r="R98" s="54"/>
      <c r="S98" s="54"/>
      <c r="T98" s="54"/>
      <c r="U98" s="54"/>
      <c r="V98" s="54"/>
      <c r="W98" s="54"/>
    </row>
    <row r="99" spans="1:23">
      <c r="A99" s="29"/>
      <c r="B99" s="29"/>
      <c r="C99" s="29"/>
      <c r="D99" s="29"/>
      <c r="E99" s="29"/>
      <c r="F99" s="29"/>
      <c r="G99" s="29"/>
      <c r="H99" s="29"/>
      <c r="I99" s="29"/>
      <c r="J99" s="29"/>
      <c r="K99" s="29"/>
      <c r="L99" s="29"/>
      <c r="M99" s="30"/>
      <c r="N99" s="30"/>
      <c r="O99" s="30"/>
      <c r="P99" s="30"/>
      <c r="Q99" s="30"/>
      <c r="R99" s="30"/>
      <c r="S99" s="30"/>
      <c r="T99" s="30"/>
      <c r="U99" s="30"/>
      <c r="V99" s="30"/>
      <c r="W99" s="30"/>
    </row>
    <row r="100" spans="1:23">
      <c r="B100" s="55" t="s">
        <v>25</v>
      </c>
      <c r="C100" s="37" t="s">
        <v>11</v>
      </c>
      <c r="D100" s="29"/>
      <c r="E100" s="29"/>
      <c r="F100" s="29"/>
      <c r="G100" s="29"/>
      <c r="H100" s="29"/>
      <c r="I100" s="29"/>
      <c r="J100" s="29"/>
      <c r="K100" s="29"/>
      <c r="L100" s="29"/>
      <c r="M100" s="30"/>
      <c r="N100" s="30"/>
      <c r="O100" s="30"/>
      <c r="P100" s="30"/>
      <c r="Q100" s="30"/>
      <c r="R100" s="30"/>
      <c r="S100" s="30"/>
      <c r="T100" s="30"/>
      <c r="U100" s="30"/>
      <c r="V100" s="30"/>
      <c r="W100" s="30"/>
    </row>
    <row r="101" spans="1:23">
      <c r="B101" s="38" t="s">
        <v>20</v>
      </c>
      <c r="C101" s="56" t="s">
        <v>26</v>
      </c>
      <c r="D101" s="54"/>
      <c r="E101" s="54"/>
      <c r="F101" s="54"/>
      <c r="G101" s="54"/>
      <c r="H101" s="54"/>
      <c r="I101" s="54"/>
      <c r="J101" s="54"/>
      <c r="K101" s="54"/>
      <c r="L101" s="54"/>
      <c r="M101" s="54"/>
      <c r="N101" s="54"/>
      <c r="O101" s="54"/>
      <c r="P101" s="54"/>
      <c r="Q101" s="54"/>
      <c r="R101" s="54"/>
      <c r="S101" s="54"/>
      <c r="T101" s="54"/>
      <c r="U101" s="54"/>
      <c r="V101" s="54"/>
      <c r="W101" s="54"/>
    </row>
    <row r="102" spans="1:23">
      <c r="B102" s="38" t="s">
        <v>21</v>
      </c>
      <c r="C102" s="56" t="s">
        <v>26</v>
      </c>
      <c r="D102" s="54"/>
      <c r="E102" s="54"/>
      <c r="F102" s="54"/>
      <c r="G102" s="54"/>
      <c r="H102" s="54"/>
      <c r="I102" s="54"/>
      <c r="J102" s="54"/>
      <c r="K102" s="54"/>
      <c r="L102" s="54"/>
      <c r="M102" s="54"/>
      <c r="N102" s="54"/>
      <c r="O102" s="54"/>
      <c r="P102" s="54"/>
      <c r="Q102" s="54"/>
      <c r="R102" s="54"/>
      <c r="S102" s="54"/>
      <c r="T102" s="54"/>
      <c r="U102" s="54"/>
      <c r="V102" s="54"/>
      <c r="W102" s="54"/>
    </row>
    <row r="103" spans="1:23">
      <c r="B103" s="38" t="s">
        <v>22</v>
      </c>
      <c r="C103" s="56" t="s">
        <v>26</v>
      </c>
      <c r="D103" s="54"/>
      <c r="E103" s="54"/>
      <c r="F103" s="54"/>
      <c r="G103" s="54"/>
      <c r="H103" s="54"/>
      <c r="I103" s="54"/>
      <c r="J103" s="54"/>
      <c r="K103" s="54"/>
      <c r="L103" s="54"/>
      <c r="M103" s="54"/>
      <c r="N103" s="54"/>
      <c r="O103" s="54"/>
      <c r="P103" s="54"/>
      <c r="Q103" s="54"/>
      <c r="R103" s="54"/>
      <c r="S103" s="54"/>
      <c r="T103" s="54"/>
      <c r="U103" s="54"/>
      <c r="V103" s="54"/>
      <c r="W103" s="54"/>
    </row>
    <row r="104" spans="1:23">
      <c r="B104" s="38" t="s">
        <v>23</v>
      </c>
      <c r="C104" s="56" t="s">
        <v>26</v>
      </c>
      <c r="D104" s="54"/>
      <c r="E104" s="54"/>
      <c r="F104" s="54"/>
      <c r="G104" s="54"/>
      <c r="H104" s="54"/>
      <c r="I104" s="54"/>
      <c r="J104" s="54"/>
      <c r="K104" s="54"/>
      <c r="L104" s="54"/>
      <c r="M104" s="54"/>
      <c r="N104" s="54"/>
      <c r="O104" s="54"/>
      <c r="P104" s="54"/>
      <c r="Q104" s="54"/>
      <c r="R104" s="54"/>
      <c r="S104" s="54"/>
      <c r="T104" s="54"/>
      <c r="U104" s="54"/>
      <c r="V104" s="54"/>
      <c r="W104" s="54"/>
    </row>
    <row r="105" spans="1:23">
      <c r="B105" s="38" t="s">
        <v>24</v>
      </c>
      <c r="C105" s="56" t="s">
        <v>26</v>
      </c>
      <c r="D105" s="54"/>
      <c r="E105" s="54"/>
      <c r="F105" s="54"/>
      <c r="G105" s="54"/>
      <c r="H105" s="54"/>
      <c r="I105" s="54"/>
      <c r="J105" s="54"/>
      <c r="K105" s="54"/>
      <c r="L105" s="54"/>
      <c r="M105" s="54"/>
      <c r="N105" s="54"/>
      <c r="O105" s="54"/>
      <c r="P105" s="54"/>
      <c r="Q105" s="54"/>
      <c r="R105" s="54"/>
      <c r="S105" s="54"/>
      <c r="T105" s="54"/>
      <c r="U105" s="54"/>
      <c r="V105" s="54"/>
      <c r="W105" s="54"/>
    </row>
    <row r="106" spans="1:23">
      <c r="A106" s="3"/>
      <c r="B106" s="390"/>
      <c r="C106" s="57"/>
      <c r="D106" s="57"/>
      <c r="E106" s="57"/>
      <c r="F106" s="57"/>
      <c r="G106" s="57"/>
      <c r="H106" s="57"/>
      <c r="I106" s="57"/>
      <c r="J106" s="57"/>
      <c r="K106" s="57"/>
      <c r="L106" s="57"/>
      <c r="M106" s="58"/>
      <c r="N106" s="58"/>
      <c r="O106" s="58"/>
      <c r="P106" s="58"/>
      <c r="Q106" s="58"/>
      <c r="R106" s="58"/>
      <c r="S106" s="58"/>
      <c r="T106" s="58"/>
      <c r="U106" s="58"/>
      <c r="V106" s="58"/>
      <c r="W106" s="58"/>
    </row>
    <row r="107" spans="1:23">
      <c r="B107" s="55" t="s">
        <v>27</v>
      </c>
      <c r="C107" s="37" t="s">
        <v>11</v>
      </c>
      <c r="D107" s="29"/>
      <c r="E107" s="29"/>
      <c r="F107" s="29"/>
      <c r="G107" s="29"/>
      <c r="H107" s="29"/>
      <c r="I107" s="29"/>
      <c r="J107" s="29"/>
      <c r="K107" s="29"/>
      <c r="L107" s="29"/>
      <c r="M107" s="30"/>
      <c r="N107" s="30"/>
      <c r="O107" s="30"/>
      <c r="P107" s="30"/>
      <c r="Q107" s="30"/>
      <c r="R107" s="30"/>
      <c r="S107" s="30"/>
      <c r="T107" s="30"/>
      <c r="U107" s="30"/>
      <c r="V107" s="30"/>
      <c r="W107" s="30"/>
    </row>
    <row r="108" spans="1:23">
      <c r="B108" s="38" t="s">
        <v>20</v>
      </c>
      <c r="C108" s="56" t="s">
        <v>38</v>
      </c>
      <c r="D108" s="54"/>
      <c r="E108" s="54"/>
      <c r="F108" s="54"/>
      <c r="G108" s="54"/>
      <c r="H108" s="54"/>
      <c r="I108" s="54"/>
      <c r="J108" s="54"/>
      <c r="K108" s="54"/>
      <c r="L108" s="54"/>
      <c r="M108" s="54"/>
      <c r="N108" s="54"/>
      <c r="O108" s="54"/>
      <c r="P108" s="54"/>
      <c r="Q108" s="54"/>
      <c r="R108" s="54"/>
      <c r="S108" s="54"/>
      <c r="T108" s="54"/>
      <c r="U108" s="54"/>
      <c r="V108" s="54"/>
      <c r="W108" s="54"/>
    </row>
    <row r="109" spans="1:23">
      <c r="B109" s="38" t="s">
        <v>21</v>
      </c>
      <c r="C109" s="56" t="s">
        <v>38</v>
      </c>
      <c r="D109" s="54"/>
      <c r="E109" s="54"/>
      <c r="F109" s="54"/>
      <c r="G109" s="54"/>
      <c r="H109" s="54"/>
      <c r="I109" s="54"/>
      <c r="J109" s="54"/>
      <c r="K109" s="54"/>
      <c r="L109" s="54"/>
      <c r="M109" s="54"/>
      <c r="N109" s="54"/>
      <c r="O109" s="54"/>
      <c r="P109" s="54"/>
      <c r="Q109" s="54"/>
      <c r="R109" s="54"/>
      <c r="S109" s="54"/>
      <c r="T109" s="54"/>
      <c r="U109" s="54"/>
      <c r="V109" s="54"/>
      <c r="W109" s="54"/>
    </row>
    <row r="110" spans="1:23">
      <c r="B110" s="38" t="s">
        <v>22</v>
      </c>
      <c r="C110" s="56" t="s">
        <v>38</v>
      </c>
      <c r="D110" s="54"/>
      <c r="E110" s="54"/>
      <c r="F110" s="54"/>
      <c r="G110" s="54"/>
      <c r="H110" s="54"/>
      <c r="I110" s="54"/>
      <c r="J110" s="54"/>
      <c r="K110" s="54"/>
      <c r="L110" s="54"/>
      <c r="M110" s="54"/>
      <c r="N110" s="54"/>
      <c r="O110" s="54"/>
      <c r="P110" s="54"/>
      <c r="Q110" s="54"/>
      <c r="R110" s="54"/>
      <c r="S110" s="54"/>
      <c r="T110" s="54"/>
      <c r="U110" s="54"/>
      <c r="V110" s="54"/>
      <c r="W110" s="54"/>
    </row>
    <row r="111" spans="1:23">
      <c r="B111" s="38" t="s">
        <v>197</v>
      </c>
      <c r="C111" s="56" t="s">
        <v>38</v>
      </c>
      <c r="D111" s="54"/>
      <c r="E111" s="54"/>
      <c r="F111" s="54"/>
      <c r="G111" s="54"/>
      <c r="H111" s="54"/>
      <c r="I111" s="54"/>
      <c r="J111" s="54"/>
      <c r="K111" s="54"/>
      <c r="L111" s="54"/>
      <c r="M111" s="54"/>
      <c r="N111" s="54"/>
      <c r="O111" s="54"/>
      <c r="P111" s="54"/>
      <c r="Q111" s="54"/>
      <c r="R111" s="54"/>
      <c r="S111" s="54"/>
      <c r="T111" s="54"/>
      <c r="U111" s="54"/>
      <c r="V111" s="54"/>
      <c r="W111" s="54"/>
    </row>
    <row r="112" spans="1:23">
      <c r="B112" s="38" t="s">
        <v>198</v>
      </c>
      <c r="C112" s="56" t="s">
        <v>38</v>
      </c>
      <c r="D112" s="54"/>
      <c r="E112" s="54"/>
      <c r="F112" s="54"/>
      <c r="G112" s="54"/>
      <c r="H112" s="54"/>
      <c r="I112" s="54"/>
      <c r="J112" s="54"/>
      <c r="K112" s="54"/>
      <c r="L112" s="54"/>
      <c r="M112" s="54"/>
      <c r="N112" s="54"/>
      <c r="O112" s="54"/>
      <c r="P112" s="54"/>
      <c r="Q112" s="54"/>
      <c r="R112" s="54"/>
      <c r="S112" s="54"/>
      <c r="T112" s="54"/>
      <c r="U112" s="54"/>
      <c r="V112" s="54"/>
      <c r="W112" s="54"/>
    </row>
    <row r="113" spans="1:23">
      <c r="A113" s="3"/>
      <c r="B113" s="390"/>
      <c r="C113" s="57"/>
      <c r="D113" s="57"/>
      <c r="E113" s="57"/>
      <c r="F113" s="57"/>
      <c r="G113" s="57"/>
      <c r="H113" s="57"/>
      <c r="I113" s="57"/>
      <c r="J113" s="57"/>
      <c r="K113" s="57"/>
      <c r="L113" s="57"/>
      <c r="M113" s="58"/>
      <c r="N113" s="58"/>
      <c r="O113" s="58"/>
      <c r="P113" s="58"/>
      <c r="Q113" s="58"/>
      <c r="R113" s="58"/>
      <c r="S113" s="58"/>
      <c r="T113" s="58"/>
      <c r="U113" s="58"/>
      <c r="V113" s="58"/>
      <c r="W113" s="58"/>
    </row>
    <row r="114" spans="1:23">
      <c r="B114" s="55" t="s">
        <v>28</v>
      </c>
      <c r="C114" s="37" t="s">
        <v>11</v>
      </c>
      <c r="D114" s="29"/>
      <c r="E114" s="29"/>
      <c r="F114" s="29"/>
      <c r="G114" s="29"/>
      <c r="H114" s="29"/>
      <c r="I114" s="29"/>
      <c r="J114" s="29"/>
      <c r="K114" s="29"/>
      <c r="L114" s="29"/>
      <c r="M114" s="30"/>
      <c r="N114" s="30"/>
      <c r="O114" s="30"/>
      <c r="P114" s="30"/>
      <c r="Q114" s="30"/>
      <c r="R114" s="30"/>
      <c r="S114" s="30"/>
      <c r="T114" s="30"/>
      <c r="U114" s="30"/>
      <c r="V114" s="30"/>
      <c r="W114" s="30"/>
    </row>
    <row r="115" spans="1:23">
      <c r="B115" s="38" t="s">
        <v>20</v>
      </c>
      <c r="C115" s="56" t="s">
        <v>39</v>
      </c>
      <c r="D115" s="54"/>
      <c r="E115" s="54"/>
      <c r="F115" s="54"/>
      <c r="G115" s="54"/>
      <c r="H115" s="54"/>
      <c r="I115" s="54"/>
      <c r="J115" s="54"/>
      <c r="K115" s="54"/>
      <c r="L115" s="54"/>
      <c r="M115" s="54"/>
      <c r="N115" s="54"/>
      <c r="O115" s="54"/>
      <c r="P115" s="54"/>
      <c r="Q115" s="54"/>
      <c r="R115" s="54"/>
      <c r="S115" s="54"/>
      <c r="T115" s="54"/>
      <c r="U115" s="54"/>
      <c r="V115" s="54"/>
      <c r="W115" s="54"/>
    </row>
    <row r="116" spans="1:23">
      <c r="B116" s="38" t="s">
        <v>21</v>
      </c>
      <c r="C116" s="56" t="s">
        <v>39</v>
      </c>
      <c r="D116" s="54"/>
      <c r="E116" s="54"/>
      <c r="F116" s="54"/>
      <c r="G116" s="54"/>
      <c r="H116" s="54"/>
      <c r="I116" s="54"/>
      <c r="J116" s="54"/>
      <c r="K116" s="54"/>
      <c r="L116" s="54"/>
      <c r="M116" s="54"/>
      <c r="N116" s="54"/>
      <c r="O116" s="54"/>
      <c r="P116" s="54"/>
      <c r="Q116" s="54"/>
      <c r="R116" s="54"/>
      <c r="S116" s="54"/>
      <c r="T116" s="54"/>
      <c r="U116" s="54"/>
      <c r="V116" s="54"/>
      <c r="W116" s="54"/>
    </row>
    <row r="117" spans="1:23">
      <c r="B117" s="38" t="s">
        <v>22</v>
      </c>
      <c r="C117" s="56" t="s">
        <v>39</v>
      </c>
      <c r="D117" s="54"/>
      <c r="E117" s="54"/>
      <c r="F117" s="54"/>
      <c r="G117" s="54"/>
      <c r="H117" s="54"/>
      <c r="I117" s="54"/>
      <c r="J117" s="54"/>
      <c r="K117" s="54"/>
      <c r="L117" s="54"/>
      <c r="M117" s="54"/>
      <c r="N117" s="54"/>
      <c r="O117" s="54"/>
      <c r="P117" s="54"/>
      <c r="Q117" s="54"/>
      <c r="R117" s="54"/>
      <c r="S117" s="54"/>
      <c r="T117" s="54"/>
      <c r="U117" s="54"/>
      <c r="V117" s="54"/>
      <c r="W117" s="54"/>
    </row>
    <row r="118" spans="1:23">
      <c r="B118" s="38" t="s">
        <v>197</v>
      </c>
      <c r="C118" s="56" t="s">
        <v>39</v>
      </c>
      <c r="D118" s="54"/>
      <c r="E118" s="54"/>
      <c r="F118" s="54"/>
      <c r="G118" s="54"/>
      <c r="H118" s="54"/>
      <c r="I118" s="54"/>
      <c r="J118" s="54"/>
      <c r="K118" s="54"/>
      <c r="L118" s="54"/>
      <c r="M118" s="54"/>
      <c r="N118" s="54"/>
      <c r="O118" s="54"/>
      <c r="P118" s="54"/>
      <c r="Q118" s="54"/>
      <c r="R118" s="54"/>
      <c r="S118" s="54"/>
      <c r="T118" s="54"/>
      <c r="U118" s="54"/>
      <c r="V118" s="54"/>
      <c r="W118" s="54"/>
    </row>
    <row r="119" spans="1:23">
      <c r="B119" s="38" t="s">
        <v>198</v>
      </c>
      <c r="C119" s="56" t="s">
        <v>39</v>
      </c>
      <c r="D119" s="54"/>
      <c r="E119" s="54"/>
      <c r="F119" s="54"/>
      <c r="G119" s="54"/>
      <c r="H119" s="54"/>
      <c r="I119" s="54"/>
      <c r="J119" s="54"/>
      <c r="K119" s="54"/>
      <c r="L119" s="54"/>
      <c r="M119" s="54"/>
      <c r="N119" s="54"/>
      <c r="O119" s="54"/>
      <c r="P119" s="54"/>
      <c r="Q119" s="54"/>
      <c r="R119" s="54"/>
      <c r="S119" s="54"/>
      <c r="T119" s="54"/>
      <c r="U119" s="54"/>
      <c r="V119" s="54"/>
      <c r="W119" s="54"/>
    </row>
    <row r="120" spans="1:23">
      <c r="B120" s="27"/>
      <c r="C120" s="29"/>
      <c r="D120" s="29"/>
      <c r="E120" s="29"/>
      <c r="F120" s="29"/>
      <c r="G120" s="29"/>
      <c r="H120" s="29"/>
      <c r="I120" s="29"/>
      <c r="J120" s="29"/>
      <c r="K120" s="29"/>
      <c r="L120" s="29"/>
      <c r="M120" s="29"/>
      <c r="N120" s="29"/>
      <c r="O120" s="29"/>
      <c r="P120" s="29"/>
      <c r="Q120" s="29"/>
      <c r="R120" s="29"/>
      <c r="S120" s="29"/>
      <c r="T120" s="29"/>
      <c r="U120" s="29"/>
      <c r="V120" s="29"/>
      <c r="W120" s="29"/>
    </row>
    <row r="121" spans="1:23">
      <c r="B121" s="60"/>
      <c r="C121" s="57"/>
      <c r="D121" s="14" t="s">
        <v>502</v>
      </c>
      <c r="E121" s="49"/>
      <c r="F121" s="49"/>
      <c r="G121" s="49"/>
      <c r="H121" s="49"/>
      <c r="I121" s="49"/>
      <c r="J121" s="50"/>
      <c r="K121" s="50"/>
      <c r="L121" s="50"/>
      <c r="M121" s="51"/>
      <c r="N121" s="51"/>
      <c r="O121" s="51"/>
      <c r="P121" s="51"/>
      <c r="Q121" s="51"/>
      <c r="R121" s="51"/>
      <c r="S121" s="51"/>
      <c r="T121" s="51"/>
      <c r="U121" s="51"/>
      <c r="V121" s="51"/>
      <c r="W121" s="51"/>
    </row>
    <row r="122" spans="1:23">
      <c r="B122" s="61"/>
      <c r="C122" s="60"/>
      <c r="D122" s="52">
        <v>1</v>
      </c>
      <c r="E122" s="52">
        <v>2</v>
      </c>
      <c r="F122" s="52">
        <v>3</v>
      </c>
      <c r="G122" s="53">
        <v>4</v>
      </c>
      <c r="H122" s="53">
        <v>5</v>
      </c>
      <c r="I122" s="52">
        <v>6</v>
      </c>
      <c r="J122" s="53">
        <v>7</v>
      </c>
      <c r="K122" s="52">
        <v>8</v>
      </c>
      <c r="L122" s="53">
        <v>9</v>
      </c>
      <c r="M122" s="52">
        <v>10</v>
      </c>
      <c r="N122" s="53">
        <v>11</v>
      </c>
      <c r="O122" s="52">
        <v>12</v>
      </c>
      <c r="P122" s="53">
        <v>13</v>
      </c>
      <c r="Q122" s="52">
        <v>14</v>
      </c>
      <c r="R122" s="53">
        <v>15</v>
      </c>
      <c r="S122" s="52">
        <v>16</v>
      </c>
      <c r="T122" s="53">
        <v>17</v>
      </c>
      <c r="U122" s="52">
        <v>18</v>
      </c>
      <c r="V122" s="53">
        <v>19</v>
      </c>
      <c r="W122" s="52">
        <v>20</v>
      </c>
    </row>
    <row r="123" spans="1:23">
      <c r="B123" s="36" t="s">
        <v>10</v>
      </c>
      <c r="C123" s="37" t="s">
        <v>11</v>
      </c>
      <c r="D123" s="73" t="str">
        <f>'Common Parameters'!D16</f>
        <v>spare</v>
      </c>
      <c r="E123" s="73" t="str">
        <f>'Common Parameters'!E16</f>
        <v>spare</v>
      </c>
      <c r="F123" s="73" t="str">
        <f>'Common Parameters'!F16</f>
        <v>spare</v>
      </c>
      <c r="G123" s="73" t="str">
        <f>'Common Parameters'!G16</f>
        <v>spare</v>
      </c>
      <c r="H123" s="73" t="str">
        <f>'Common Parameters'!H16</f>
        <v>spare</v>
      </c>
      <c r="I123" s="73" t="str">
        <f>'Common Parameters'!I16</f>
        <v>spare</v>
      </c>
      <c r="J123" s="73" t="str">
        <f>'Common Parameters'!J16</f>
        <v>spare</v>
      </c>
      <c r="K123" s="73" t="str">
        <f>'Common Parameters'!K16</f>
        <v>spare</v>
      </c>
      <c r="L123" s="73" t="str">
        <f>'Common Parameters'!L16</f>
        <v>spare</v>
      </c>
      <c r="M123" s="73" t="str">
        <f>'Common Parameters'!M16</f>
        <v>spare</v>
      </c>
      <c r="N123" s="73" t="str">
        <f>'Common Parameters'!N16</f>
        <v>spare</v>
      </c>
      <c r="O123" s="73" t="str">
        <f>'Common Parameters'!O16</f>
        <v>spare</v>
      </c>
      <c r="P123" s="73" t="str">
        <f>'Common Parameters'!P16</f>
        <v>spare</v>
      </c>
      <c r="Q123" s="73" t="str">
        <f>'Common Parameters'!Q16</f>
        <v>spare</v>
      </c>
      <c r="R123" s="73" t="str">
        <f>'Common Parameters'!R16</f>
        <v>spare</v>
      </c>
      <c r="S123" s="73" t="str">
        <f>'Common Parameters'!S16</f>
        <v>spare</v>
      </c>
      <c r="T123" s="73" t="str">
        <f>'Common Parameters'!T16</f>
        <v>spare</v>
      </c>
      <c r="U123" s="73" t="str">
        <f>'Common Parameters'!U16</f>
        <v>spare</v>
      </c>
      <c r="V123" s="73" t="str">
        <f>'Common Parameters'!V16</f>
        <v>spare</v>
      </c>
      <c r="W123" s="73" t="str">
        <f>'Common Parameters'!W16</f>
        <v>spare</v>
      </c>
    </row>
    <row r="124" spans="1:23">
      <c r="B124" s="38" t="s">
        <v>442</v>
      </c>
      <c r="C124" s="391" t="s">
        <v>40</v>
      </c>
      <c r="D124" s="239">
        <f>D90*D91</f>
        <v>0</v>
      </c>
      <c r="E124" s="239">
        <f t="shared" ref="E124:W124" si="21">E90*E91</f>
        <v>0</v>
      </c>
      <c r="F124" s="239">
        <f t="shared" si="21"/>
        <v>0</v>
      </c>
      <c r="G124" s="239">
        <f t="shared" si="21"/>
        <v>0</v>
      </c>
      <c r="H124" s="239">
        <f t="shared" si="21"/>
        <v>0</v>
      </c>
      <c r="I124" s="239">
        <f t="shared" si="21"/>
        <v>0</v>
      </c>
      <c r="J124" s="239">
        <f t="shared" si="21"/>
        <v>0</v>
      </c>
      <c r="K124" s="239">
        <f t="shared" si="21"/>
        <v>0</v>
      </c>
      <c r="L124" s="239">
        <f t="shared" si="21"/>
        <v>0</v>
      </c>
      <c r="M124" s="239">
        <f t="shared" si="21"/>
        <v>0</v>
      </c>
      <c r="N124" s="239">
        <f t="shared" si="21"/>
        <v>0</v>
      </c>
      <c r="O124" s="239">
        <f t="shared" si="21"/>
        <v>0</v>
      </c>
      <c r="P124" s="239">
        <f t="shared" si="21"/>
        <v>0</v>
      </c>
      <c r="Q124" s="239">
        <f t="shared" si="21"/>
        <v>0</v>
      </c>
      <c r="R124" s="239">
        <f t="shared" si="21"/>
        <v>0</v>
      </c>
      <c r="S124" s="239">
        <f t="shared" si="21"/>
        <v>0</v>
      </c>
      <c r="T124" s="239">
        <f t="shared" si="21"/>
        <v>0</v>
      </c>
      <c r="U124" s="239">
        <f t="shared" si="21"/>
        <v>0</v>
      </c>
      <c r="V124" s="239">
        <f t="shared" si="21"/>
        <v>0</v>
      </c>
      <c r="W124" s="239">
        <f t="shared" si="21"/>
        <v>0</v>
      </c>
    </row>
    <row r="125" spans="1:23">
      <c r="B125" s="38" t="s">
        <v>20</v>
      </c>
      <c r="C125" s="374" t="s">
        <v>40</v>
      </c>
      <c r="D125" s="239">
        <f>IF(D101&gt;0,(((D94/D101)*D108)+(D94*D115)),0)</f>
        <v>0</v>
      </c>
      <c r="E125" s="239">
        <f t="shared" ref="E125:M125" si="22">IF(E101&gt;0,(((E94/E101)*E108)+(E94*E115)),0)</f>
        <v>0</v>
      </c>
      <c r="F125" s="239">
        <f t="shared" si="22"/>
        <v>0</v>
      </c>
      <c r="G125" s="239">
        <f t="shared" si="22"/>
        <v>0</v>
      </c>
      <c r="H125" s="239">
        <f t="shared" si="22"/>
        <v>0</v>
      </c>
      <c r="I125" s="239">
        <f t="shared" si="22"/>
        <v>0</v>
      </c>
      <c r="J125" s="239">
        <f t="shared" si="22"/>
        <v>0</v>
      </c>
      <c r="K125" s="239">
        <f t="shared" si="22"/>
        <v>0</v>
      </c>
      <c r="L125" s="239">
        <f t="shared" si="22"/>
        <v>0</v>
      </c>
      <c r="M125" s="239">
        <f t="shared" si="22"/>
        <v>0</v>
      </c>
      <c r="N125" s="239">
        <v>0</v>
      </c>
      <c r="O125" s="239">
        <v>0</v>
      </c>
      <c r="P125" s="239">
        <v>0</v>
      </c>
      <c r="Q125" s="239">
        <v>0</v>
      </c>
      <c r="R125" s="239">
        <v>0</v>
      </c>
      <c r="S125" s="239">
        <v>0</v>
      </c>
      <c r="T125" s="239">
        <v>0</v>
      </c>
      <c r="U125" s="239">
        <v>0</v>
      </c>
      <c r="V125" s="239">
        <v>0</v>
      </c>
      <c r="W125" s="239">
        <v>0</v>
      </c>
    </row>
    <row r="126" spans="1:23">
      <c r="B126" s="38" t="s">
        <v>21</v>
      </c>
      <c r="C126" s="374" t="s">
        <v>40</v>
      </c>
      <c r="D126" s="239">
        <f>IF(D102&gt;0,(((D95/D102)*D109)+(D95*D116)),0)</f>
        <v>0</v>
      </c>
      <c r="E126" s="239">
        <f t="shared" ref="E126:M126" si="23">IF(E102&gt;0,(((E95/E102)*E109)+(E95*E116)),0)</f>
        <v>0</v>
      </c>
      <c r="F126" s="239">
        <f t="shared" si="23"/>
        <v>0</v>
      </c>
      <c r="G126" s="239">
        <f t="shared" si="23"/>
        <v>0</v>
      </c>
      <c r="H126" s="239">
        <f t="shared" si="23"/>
        <v>0</v>
      </c>
      <c r="I126" s="239">
        <f t="shared" si="23"/>
        <v>0</v>
      </c>
      <c r="J126" s="239">
        <f t="shared" si="23"/>
        <v>0</v>
      </c>
      <c r="K126" s="239">
        <f t="shared" si="23"/>
        <v>0</v>
      </c>
      <c r="L126" s="239">
        <f t="shared" si="23"/>
        <v>0</v>
      </c>
      <c r="M126" s="239">
        <f t="shared" si="23"/>
        <v>0</v>
      </c>
      <c r="N126" s="239">
        <v>0</v>
      </c>
      <c r="O126" s="239">
        <v>0</v>
      </c>
      <c r="P126" s="239">
        <v>0</v>
      </c>
      <c r="Q126" s="239">
        <v>0</v>
      </c>
      <c r="R126" s="239">
        <v>0</v>
      </c>
      <c r="S126" s="239">
        <v>0</v>
      </c>
      <c r="T126" s="239">
        <v>0</v>
      </c>
      <c r="U126" s="239">
        <v>0</v>
      </c>
      <c r="V126" s="239">
        <v>0</v>
      </c>
      <c r="W126" s="239">
        <v>0</v>
      </c>
    </row>
    <row r="127" spans="1:23">
      <c r="B127" s="38" t="s">
        <v>22</v>
      </c>
      <c r="C127" s="374" t="s">
        <v>40</v>
      </c>
      <c r="D127" s="239">
        <f>IF(D103&gt;0,(((D96/D103)*D110)+(D96*D117)),0)</f>
        <v>0</v>
      </c>
      <c r="E127" s="239">
        <f t="shared" ref="E127:M127" si="24">IF(E103&gt;0,(((E96/E103)*E110)+(E96*E117)),0)</f>
        <v>0</v>
      </c>
      <c r="F127" s="239">
        <f t="shared" si="24"/>
        <v>0</v>
      </c>
      <c r="G127" s="239">
        <f t="shared" si="24"/>
        <v>0</v>
      </c>
      <c r="H127" s="239">
        <f t="shared" si="24"/>
        <v>0</v>
      </c>
      <c r="I127" s="239">
        <f t="shared" si="24"/>
        <v>0</v>
      </c>
      <c r="J127" s="239">
        <f t="shared" si="24"/>
        <v>0</v>
      </c>
      <c r="K127" s="239">
        <f t="shared" si="24"/>
        <v>0</v>
      </c>
      <c r="L127" s="239">
        <f t="shared" si="24"/>
        <v>0</v>
      </c>
      <c r="M127" s="239">
        <f t="shared" si="24"/>
        <v>0</v>
      </c>
      <c r="N127" s="239">
        <v>0</v>
      </c>
      <c r="O127" s="239">
        <v>0</v>
      </c>
      <c r="P127" s="239">
        <v>0</v>
      </c>
      <c r="Q127" s="239">
        <v>0</v>
      </c>
      <c r="R127" s="239">
        <v>0</v>
      </c>
      <c r="S127" s="239">
        <v>0</v>
      </c>
      <c r="T127" s="239">
        <v>0</v>
      </c>
      <c r="U127" s="239">
        <v>0</v>
      </c>
      <c r="V127" s="239">
        <v>0</v>
      </c>
      <c r="W127" s="239">
        <v>0</v>
      </c>
    </row>
    <row r="128" spans="1:23">
      <c r="B128" s="38" t="s">
        <v>23</v>
      </c>
      <c r="C128" s="374" t="s">
        <v>40</v>
      </c>
      <c r="D128" s="239">
        <f>IF(D104&gt;0,(((D97/D104)*D111)+(D97*D118)),0)</f>
        <v>0</v>
      </c>
      <c r="E128" s="239">
        <f t="shared" ref="E128:M128" si="25">IF(E104&gt;0,(((E97/E104)*E111)+(E97*E118)),0)</f>
        <v>0</v>
      </c>
      <c r="F128" s="239">
        <f t="shared" si="25"/>
        <v>0</v>
      </c>
      <c r="G128" s="239">
        <f t="shared" si="25"/>
        <v>0</v>
      </c>
      <c r="H128" s="239">
        <f t="shared" si="25"/>
        <v>0</v>
      </c>
      <c r="I128" s="239">
        <f t="shared" si="25"/>
        <v>0</v>
      </c>
      <c r="J128" s="239">
        <f t="shared" si="25"/>
        <v>0</v>
      </c>
      <c r="K128" s="239">
        <f t="shared" si="25"/>
        <v>0</v>
      </c>
      <c r="L128" s="239">
        <f t="shared" si="25"/>
        <v>0</v>
      </c>
      <c r="M128" s="239">
        <f t="shared" si="25"/>
        <v>0</v>
      </c>
      <c r="N128" s="239">
        <v>0</v>
      </c>
      <c r="O128" s="239">
        <v>0</v>
      </c>
      <c r="P128" s="239">
        <v>0</v>
      </c>
      <c r="Q128" s="239">
        <v>0</v>
      </c>
      <c r="R128" s="239">
        <v>0</v>
      </c>
      <c r="S128" s="239">
        <v>0</v>
      </c>
      <c r="T128" s="239">
        <v>0</v>
      </c>
      <c r="U128" s="239">
        <v>0</v>
      </c>
      <c r="V128" s="239">
        <v>0</v>
      </c>
      <c r="W128" s="239">
        <v>0</v>
      </c>
    </row>
    <row r="129" spans="2:23">
      <c r="B129" s="38" t="s">
        <v>24</v>
      </c>
      <c r="C129" s="374" t="s">
        <v>40</v>
      </c>
      <c r="D129" s="239">
        <f>IF(D105&gt;0,(((D98/D105)*D112)+(D98*D119)),0)</f>
        <v>0</v>
      </c>
      <c r="E129" s="239">
        <f t="shared" ref="E129:M129" si="26">IF(E105&gt;0,(((E98/E105)*E112)+(E98*E119)),0)</f>
        <v>0</v>
      </c>
      <c r="F129" s="239">
        <f t="shared" si="26"/>
        <v>0</v>
      </c>
      <c r="G129" s="239">
        <f t="shared" si="26"/>
        <v>0</v>
      </c>
      <c r="H129" s="239">
        <f t="shared" si="26"/>
        <v>0</v>
      </c>
      <c r="I129" s="239">
        <f t="shared" si="26"/>
        <v>0</v>
      </c>
      <c r="J129" s="239">
        <f t="shared" si="26"/>
        <v>0</v>
      </c>
      <c r="K129" s="239">
        <f t="shared" si="26"/>
        <v>0</v>
      </c>
      <c r="L129" s="239">
        <f t="shared" si="26"/>
        <v>0</v>
      </c>
      <c r="M129" s="239">
        <f t="shared" si="26"/>
        <v>0</v>
      </c>
      <c r="N129" s="239">
        <v>0</v>
      </c>
      <c r="O129" s="239">
        <v>0</v>
      </c>
      <c r="P129" s="239">
        <v>0</v>
      </c>
      <c r="Q129" s="239">
        <v>0</v>
      </c>
      <c r="R129" s="239">
        <v>0</v>
      </c>
      <c r="S129" s="239">
        <v>0</v>
      </c>
      <c r="T129" s="239">
        <v>0</v>
      </c>
      <c r="U129" s="239">
        <v>0</v>
      </c>
      <c r="V129" s="239">
        <v>0</v>
      </c>
      <c r="W129" s="239">
        <v>0</v>
      </c>
    </row>
    <row r="130" spans="2:23">
      <c r="B130" s="46" t="s">
        <v>29</v>
      </c>
      <c r="C130" s="62" t="s">
        <v>40</v>
      </c>
      <c r="D130" s="274">
        <f>SUM(D124:D129)</f>
        <v>0</v>
      </c>
      <c r="E130" s="274">
        <f t="shared" ref="E130:W130" si="27">SUM(E124:E129)</f>
        <v>0</v>
      </c>
      <c r="F130" s="274">
        <f t="shared" si="27"/>
        <v>0</v>
      </c>
      <c r="G130" s="274">
        <f t="shared" si="27"/>
        <v>0</v>
      </c>
      <c r="H130" s="274">
        <f t="shared" si="27"/>
        <v>0</v>
      </c>
      <c r="I130" s="274">
        <f t="shared" si="27"/>
        <v>0</v>
      </c>
      <c r="J130" s="274">
        <f t="shared" si="27"/>
        <v>0</v>
      </c>
      <c r="K130" s="274">
        <f t="shared" si="27"/>
        <v>0</v>
      </c>
      <c r="L130" s="274">
        <f t="shared" si="27"/>
        <v>0</v>
      </c>
      <c r="M130" s="274">
        <f t="shared" si="27"/>
        <v>0</v>
      </c>
      <c r="N130" s="274">
        <f t="shared" si="27"/>
        <v>0</v>
      </c>
      <c r="O130" s="274">
        <f t="shared" si="27"/>
        <v>0</v>
      </c>
      <c r="P130" s="274">
        <f t="shared" si="27"/>
        <v>0</v>
      </c>
      <c r="Q130" s="274">
        <f t="shared" si="27"/>
        <v>0</v>
      </c>
      <c r="R130" s="274">
        <f t="shared" si="27"/>
        <v>0</v>
      </c>
      <c r="S130" s="274">
        <f t="shared" si="27"/>
        <v>0</v>
      </c>
      <c r="T130" s="274">
        <f t="shared" si="27"/>
        <v>0</v>
      </c>
      <c r="U130" s="274">
        <f t="shared" si="27"/>
        <v>0</v>
      </c>
      <c r="V130" s="274">
        <f t="shared" si="27"/>
        <v>0</v>
      </c>
      <c r="W130" s="274">
        <f t="shared" si="27"/>
        <v>0</v>
      </c>
    </row>
    <row r="131" spans="2:23">
      <c r="B131" s="27"/>
      <c r="C131" s="27"/>
      <c r="D131" s="27"/>
      <c r="E131" s="27"/>
      <c r="F131" s="27"/>
      <c r="G131" s="27"/>
      <c r="H131" s="27"/>
      <c r="I131" s="27"/>
      <c r="J131" s="27"/>
      <c r="K131" s="27"/>
      <c r="L131" s="27"/>
      <c r="M131" s="27"/>
      <c r="N131" s="27"/>
      <c r="O131" s="27"/>
      <c r="P131" s="27"/>
      <c r="Q131" s="27"/>
      <c r="R131" s="27"/>
      <c r="S131" s="27"/>
      <c r="T131" s="27"/>
      <c r="U131" s="27"/>
      <c r="V131" s="27"/>
      <c r="W131" s="27"/>
    </row>
    <row r="132" spans="2:23">
      <c r="B132" s="27"/>
      <c r="C132" s="27"/>
      <c r="D132" s="27"/>
      <c r="E132" s="27"/>
      <c r="F132" s="27"/>
      <c r="G132" s="27"/>
      <c r="H132" s="27"/>
      <c r="I132" s="27"/>
      <c r="J132" s="27"/>
      <c r="K132" s="27"/>
      <c r="L132" s="27"/>
      <c r="M132" s="27"/>
      <c r="N132" s="27"/>
      <c r="O132" s="27"/>
      <c r="P132" s="27"/>
      <c r="Q132" s="27"/>
      <c r="R132" s="27"/>
      <c r="S132" s="27"/>
      <c r="T132" s="27"/>
      <c r="U132" s="27"/>
      <c r="V132" s="27"/>
      <c r="W132" s="27"/>
    </row>
    <row r="133" spans="2:23">
      <c r="B133" s="9" t="s">
        <v>89</v>
      </c>
      <c r="C133" s="28"/>
      <c r="D133" s="28"/>
      <c r="E133" s="28"/>
      <c r="F133" s="28"/>
      <c r="G133" s="28"/>
      <c r="H133" s="28"/>
      <c r="I133" s="28"/>
      <c r="J133" s="28"/>
      <c r="K133" s="28"/>
      <c r="L133" s="28"/>
      <c r="M133" s="28"/>
      <c r="N133" s="28"/>
      <c r="O133" s="28"/>
      <c r="P133" s="28"/>
      <c r="Q133" s="28"/>
      <c r="R133" s="28"/>
      <c r="S133" s="28"/>
      <c r="T133" s="28"/>
      <c r="U133" s="28"/>
      <c r="V133" s="28"/>
      <c r="W133" s="28"/>
    </row>
    <row r="134" spans="2:23">
      <c r="B134" s="29"/>
      <c r="C134" s="29"/>
      <c r="D134" s="29"/>
      <c r="E134" s="29"/>
      <c r="F134" s="29"/>
      <c r="G134" s="29"/>
      <c r="H134" s="29"/>
      <c r="I134" s="29"/>
      <c r="J134" s="29"/>
      <c r="K134" s="29"/>
      <c r="L134" s="29"/>
      <c r="M134" s="29"/>
      <c r="N134" s="29"/>
      <c r="O134" s="29"/>
      <c r="P134" s="29"/>
      <c r="Q134" s="29"/>
      <c r="R134" s="29"/>
      <c r="S134" s="29"/>
      <c r="T134" s="29"/>
      <c r="U134" s="29"/>
      <c r="V134" s="29"/>
      <c r="W134" s="29"/>
    </row>
    <row r="135" spans="2:23">
      <c r="B135" s="63" t="s">
        <v>30</v>
      </c>
      <c r="C135" s="265">
        <f>'Common Parameters'!D8</f>
        <v>0.15</v>
      </c>
      <c r="D135" s="60" t="s">
        <v>202</v>
      </c>
      <c r="E135" s="29"/>
      <c r="F135" s="29"/>
      <c r="G135" s="29"/>
      <c r="H135" s="29"/>
      <c r="I135" s="29"/>
      <c r="J135" s="29"/>
      <c r="K135" s="29"/>
      <c r="L135" s="29"/>
      <c r="M135" s="29"/>
      <c r="N135" s="29"/>
      <c r="O135" s="29"/>
      <c r="P135" s="29"/>
      <c r="Q135" s="29"/>
      <c r="R135" s="29"/>
      <c r="S135" s="29"/>
      <c r="T135" s="29"/>
      <c r="U135" s="29"/>
      <c r="V135" s="29"/>
      <c r="W135" s="29"/>
    </row>
    <row r="136" spans="2:23">
      <c r="B136" s="64"/>
      <c r="C136" s="29"/>
      <c r="D136" s="29"/>
      <c r="E136" s="29"/>
      <c r="F136" s="29"/>
      <c r="G136" s="29"/>
      <c r="H136" s="29"/>
      <c r="I136" s="29"/>
      <c r="J136" s="29"/>
      <c r="K136" s="29"/>
      <c r="L136" s="29"/>
      <c r="M136" s="29"/>
      <c r="N136" s="29"/>
      <c r="O136" s="29"/>
      <c r="P136" s="29"/>
      <c r="Q136" s="29"/>
      <c r="R136" s="29"/>
      <c r="S136" s="29"/>
      <c r="T136" s="29"/>
      <c r="U136" s="29"/>
      <c r="V136" s="29"/>
      <c r="W136" s="29"/>
    </row>
    <row r="137" spans="2:23">
      <c r="B137" s="65"/>
      <c r="C137" s="66"/>
      <c r="D137" s="14" t="s">
        <v>502</v>
      </c>
      <c r="E137" s="49"/>
      <c r="F137" s="49"/>
      <c r="G137" s="49"/>
      <c r="H137" s="49"/>
      <c r="I137" s="49"/>
      <c r="J137" s="50"/>
      <c r="K137" s="50"/>
      <c r="L137" s="50"/>
      <c r="M137" s="51"/>
      <c r="N137" s="51"/>
      <c r="O137" s="51"/>
      <c r="P137" s="51"/>
      <c r="Q137" s="51"/>
      <c r="R137" s="51"/>
      <c r="S137" s="51"/>
      <c r="T137" s="51"/>
      <c r="U137" s="51"/>
      <c r="V137" s="51"/>
      <c r="W137" s="51"/>
    </row>
    <row r="138" spans="2:23">
      <c r="B138" s="61"/>
      <c r="C138" s="60"/>
      <c r="D138" s="52">
        <v>1</v>
      </c>
      <c r="E138" s="52">
        <v>2</v>
      </c>
      <c r="F138" s="52">
        <v>3</v>
      </c>
      <c r="G138" s="53">
        <v>4</v>
      </c>
      <c r="H138" s="53">
        <v>5</v>
      </c>
      <c r="I138" s="52">
        <v>6</v>
      </c>
      <c r="J138" s="53">
        <v>7</v>
      </c>
      <c r="K138" s="52">
        <v>8</v>
      </c>
      <c r="L138" s="53">
        <v>9</v>
      </c>
      <c r="M138" s="52">
        <v>10</v>
      </c>
      <c r="N138" s="52">
        <v>10</v>
      </c>
      <c r="O138" s="52">
        <v>10</v>
      </c>
      <c r="P138" s="52">
        <v>10</v>
      </c>
      <c r="Q138" s="52">
        <v>10</v>
      </c>
      <c r="R138" s="52">
        <v>10</v>
      </c>
      <c r="S138" s="52">
        <v>10</v>
      </c>
      <c r="T138" s="52">
        <v>10</v>
      </c>
      <c r="U138" s="52">
        <v>10</v>
      </c>
      <c r="V138" s="52">
        <v>10</v>
      </c>
      <c r="W138" s="52">
        <v>10</v>
      </c>
    </row>
    <row r="139" spans="2:23">
      <c r="B139" s="36"/>
      <c r="C139" s="37" t="s">
        <v>11</v>
      </c>
      <c r="D139" s="73" t="str">
        <f>'Common Parameters'!D16</f>
        <v>spare</v>
      </c>
      <c r="E139" s="73" t="str">
        <f>'Common Parameters'!E16</f>
        <v>spare</v>
      </c>
      <c r="F139" s="73" t="str">
        <f>'Common Parameters'!F16</f>
        <v>spare</v>
      </c>
      <c r="G139" s="73" t="str">
        <f>'Common Parameters'!G16</f>
        <v>spare</v>
      </c>
      <c r="H139" s="73" t="str">
        <f>'Common Parameters'!H16</f>
        <v>spare</v>
      </c>
      <c r="I139" s="73" t="str">
        <f>'Common Parameters'!I16</f>
        <v>spare</v>
      </c>
      <c r="J139" s="73" t="str">
        <f>'Common Parameters'!J16</f>
        <v>spare</v>
      </c>
      <c r="K139" s="73" t="str">
        <f>'Common Parameters'!K16</f>
        <v>spare</v>
      </c>
      <c r="L139" s="73" t="str">
        <f>'Common Parameters'!L16</f>
        <v>spare</v>
      </c>
      <c r="M139" s="73" t="str">
        <f>'Common Parameters'!M16</f>
        <v>spare</v>
      </c>
      <c r="N139" s="73" t="str">
        <f>'Common Parameters'!N16</f>
        <v>spare</v>
      </c>
      <c r="O139" s="73" t="str">
        <f>'Common Parameters'!O16</f>
        <v>spare</v>
      </c>
      <c r="P139" s="73" t="str">
        <f>'Common Parameters'!P16</f>
        <v>spare</v>
      </c>
      <c r="Q139" s="73" t="str">
        <f>'Common Parameters'!Q16</f>
        <v>spare</v>
      </c>
      <c r="R139" s="73" t="str">
        <f>'Common Parameters'!R16</f>
        <v>spare</v>
      </c>
      <c r="S139" s="73" t="str">
        <f>'Common Parameters'!S16</f>
        <v>spare</v>
      </c>
      <c r="T139" s="73" t="str">
        <f>'Common Parameters'!T16</f>
        <v>spare</v>
      </c>
      <c r="U139" s="73" t="str">
        <f>'Common Parameters'!U16</f>
        <v>spare</v>
      </c>
      <c r="V139" s="73" t="str">
        <f>'Common Parameters'!V16</f>
        <v>spare</v>
      </c>
      <c r="W139" s="73" t="str">
        <f>'Common Parameters'!W16</f>
        <v>spare</v>
      </c>
    </row>
    <row r="140" spans="2:23" ht="28.8">
      <c r="B140" s="38" t="s">
        <v>31</v>
      </c>
      <c r="C140" s="40" t="s">
        <v>477</v>
      </c>
      <c r="D140" s="275">
        <f>'Voice traffic costs'!D11</f>
        <v>0</v>
      </c>
      <c r="E140" s="275">
        <f>'Voice traffic costs'!E11</f>
        <v>0</v>
      </c>
      <c r="F140" s="275">
        <f>'Voice traffic costs'!F11</f>
        <v>0</v>
      </c>
      <c r="G140" s="275">
        <f>'Voice traffic costs'!G11</f>
        <v>0</v>
      </c>
      <c r="H140" s="275">
        <f>'Voice traffic costs'!H11</f>
        <v>0</v>
      </c>
      <c r="I140" s="275">
        <f>'Voice traffic costs'!I11</f>
        <v>0</v>
      </c>
      <c r="J140" s="275">
        <f>'Voice traffic costs'!J11</f>
        <v>0</v>
      </c>
      <c r="K140" s="275">
        <f>'Voice traffic costs'!K11</f>
        <v>0</v>
      </c>
      <c r="L140" s="275">
        <f>'Voice traffic costs'!L11</f>
        <v>0</v>
      </c>
      <c r="M140" s="275">
        <f>'Voice traffic costs'!M11</f>
        <v>0</v>
      </c>
      <c r="N140" s="275">
        <f>'Voice traffic costs'!N11</f>
        <v>0</v>
      </c>
      <c r="O140" s="275">
        <f>'Voice traffic costs'!O11</f>
        <v>0</v>
      </c>
      <c r="P140" s="275">
        <f>'Voice traffic costs'!P11</f>
        <v>0</v>
      </c>
      <c r="Q140" s="275">
        <f>'Voice traffic costs'!Q11</f>
        <v>0</v>
      </c>
      <c r="R140" s="275">
        <f>'Voice traffic costs'!R11</f>
        <v>0</v>
      </c>
      <c r="S140" s="275">
        <f>'Voice traffic costs'!S11</f>
        <v>0</v>
      </c>
      <c r="T140" s="275">
        <f>'Voice traffic costs'!T11</f>
        <v>0</v>
      </c>
      <c r="U140" s="275">
        <f>'Voice traffic costs'!U11</f>
        <v>0</v>
      </c>
      <c r="V140" s="275">
        <f>'Voice traffic costs'!V11</f>
        <v>0</v>
      </c>
      <c r="W140" s="275">
        <f>'Voice traffic costs'!W11</f>
        <v>0</v>
      </c>
    </row>
    <row r="141" spans="2:23" ht="28.8">
      <c r="B141" s="63" t="s">
        <v>32</v>
      </c>
      <c r="C141" s="40" t="s">
        <v>477</v>
      </c>
      <c r="D141" s="276">
        <f>$C$135*D140</f>
        <v>0</v>
      </c>
      <c r="E141" s="276">
        <f t="shared" ref="E141:M141" si="28">$C$135*E140</f>
        <v>0</v>
      </c>
      <c r="F141" s="276">
        <f t="shared" si="28"/>
        <v>0</v>
      </c>
      <c r="G141" s="276">
        <f t="shared" si="28"/>
        <v>0</v>
      </c>
      <c r="H141" s="276">
        <f t="shared" si="28"/>
        <v>0</v>
      </c>
      <c r="I141" s="276">
        <f t="shared" si="28"/>
        <v>0</v>
      </c>
      <c r="J141" s="276">
        <f t="shared" si="28"/>
        <v>0</v>
      </c>
      <c r="K141" s="276">
        <f t="shared" si="28"/>
        <v>0</v>
      </c>
      <c r="L141" s="276">
        <f t="shared" si="28"/>
        <v>0</v>
      </c>
      <c r="M141" s="276">
        <f t="shared" si="28"/>
        <v>0</v>
      </c>
      <c r="N141" s="276">
        <v>0</v>
      </c>
      <c r="O141" s="276">
        <v>0</v>
      </c>
      <c r="P141" s="276">
        <v>0</v>
      </c>
      <c r="Q141" s="276">
        <v>0</v>
      </c>
      <c r="R141" s="276">
        <v>0</v>
      </c>
      <c r="S141" s="276">
        <v>0</v>
      </c>
      <c r="T141" s="276">
        <v>0</v>
      </c>
      <c r="U141" s="276">
        <v>0</v>
      </c>
      <c r="V141" s="276">
        <v>0</v>
      </c>
      <c r="W141" s="276">
        <v>0</v>
      </c>
    </row>
    <row r="142" spans="2:23">
      <c r="B142" s="67"/>
      <c r="C142" s="29"/>
      <c r="D142" s="29"/>
      <c r="E142" s="29"/>
      <c r="F142" s="29"/>
      <c r="G142" s="29"/>
      <c r="H142" s="29"/>
      <c r="I142" s="29"/>
      <c r="J142" s="29"/>
      <c r="K142" s="29"/>
      <c r="L142" s="29"/>
      <c r="M142" s="29"/>
      <c r="N142" s="29"/>
      <c r="O142" s="27"/>
    </row>
    <row r="143" spans="2:23">
      <c r="B143" s="32"/>
      <c r="C143" s="29"/>
      <c r="D143" s="29"/>
      <c r="E143" s="29"/>
      <c r="F143" s="29"/>
      <c r="G143" s="29"/>
      <c r="H143" s="29"/>
      <c r="I143" s="29"/>
      <c r="J143" s="29"/>
      <c r="K143" s="29"/>
      <c r="L143" s="29"/>
      <c r="M143" s="29"/>
      <c r="N143" s="29"/>
      <c r="O143" s="27"/>
    </row>
    <row r="144" spans="2:23" ht="43.2">
      <c r="B144" s="68" t="s">
        <v>33</v>
      </c>
      <c r="C144" s="37" t="s">
        <v>11</v>
      </c>
      <c r="D144" s="103" t="s">
        <v>34</v>
      </c>
      <c r="E144" s="29"/>
      <c r="F144" s="29"/>
      <c r="G144" s="29"/>
      <c r="H144" s="29"/>
      <c r="I144" s="29"/>
      <c r="J144" s="29"/>
      <c r="K144" s="29"/>
      <c r="L144" s="29"/>
      <c r="M144" s="29"/>
      <c r="N144" s="29"/>
      <c r="O144" s="27"/>
    </row>
    <row r="145" spans="2:23">
      <c r="B145" s="86" t="s">
        <v>174</v>
      </c>
      <c r="C145" s="56" t="s">
        <v>39</v>
      </c>
      <c r="D145" s="98">
        <f>'Common Parameters'!D77</f>
        <v>7.0899999999999999E-3</v>
      </c>
      <c r="E145" s="29"/>
      <c r="F145" s="69"/>
      <c r="G145" s="29"/>
      <c r="H145" s="29"/>
      <c r="I145" s="29"/>
      <c r="J145" s="29"/>
      <c r="K145" s="29"/>
      <c r="L145" s="29"/>
      <c r="M145" s="29"/>
      <c r="N145" s="29"/>
      <c r="O145" s="27"/>
    </row>
    <row r="146" spans="2:23">
      <c r="B146" s="64"/>
      <c r="C146" s="29"/>
      <c r="D146" s="29"/>
      <c r="E146" s="29"/>
      <c r="F146" s="69"/>
      <c r="G146" s="29"/>
      <c r="H146" s="29"/>
      <c r="I146" s="29"/>
      <c r="J146" s="29"/>
      <c r="K146" s="29"/>
      <c r="L146" s="29"/>
      <c r="M146" s="29"/>
      <c r="N146" s="29"/>
      <c r="O146" s="27"/>
    </row>
    <row r="147" spans="2:23">
      <c r="B147" s="36" t="s">
        <v>10</v>
      </c>
      <c r="C147" s="37" t="s">
        <v>11</v>
      </c>
      <c r="D147" s="29"/>
      <c r="E147" s="29"/>
      <c r="F147" s="29"/>
      <c r="G147" s="29"/>
      <c r="H147" s="29"/>
      <c r="I147" s="29"/>
      <c r="J147" s="29"/>
      <c r="K147" s="29"/>
      <c r="L147" s="29"/>
      <c r="M147" s="29"/>
      <c r="N147" s="29"/>
      <c r="O147" s="27"/>
    </row>
    <row r="148" spans="2:23">
      <c r="B148" s="46" t="s">
        <v>35</v>
      </c>
      <c r="C148" s="40" t="s">
        <v>40</v>
      </c>
      <c r="D148" s="274">
        <f t="shared" ref="D148:W148" si="29">D141*$D$145</f>
        <v>0</v>
      </c>
      <c r="E148" s="274">
        <f t="shared" si="29"/>
        <v>0</v>
      </c>
      <c r="F148" s="274">
        <f t="shared" si="29"/>
        <v>0</v>
      </c>
      <c r="G148" s="274">
        <f t="shared" si="29"/>
        <v>0</v>
      </c>
      <c r="H148" s="274">
        <f t="shared" si="29"/>
        <v>0</v>
      </c>
      <c r="I148" s="274">
        <f t="shared" si="29"/>
        <v>0</v>
      </c>
      <c r="J148" s="274">
        <f t="shared" si="29"/>
        <v>0</v>
      </c>
      <c r="K148" s="274">
        <f t="shared" si="29"/>
        <v>0</v>
      </c>
      <c r="L148" s="274">
        <f t="shared" si="29"/>
        <v>0</v>
      </c>
      <c r="M148" s="274">
        <f t="shared" si="29"/>
        <v>0</v>
      </c>
      <c r="N148" s="274">
        <f t="shared" si="29"/>
        <v>0</v>
      </c>
      <c r="O148" s="274">
        <f t="shared" si="29"/>
        <v>0</v>
      </c>
      <c r="P148" s="274">
        <f t="shared" si="29"/>
        <v>0</v>
      </c>
      <c r="Q148" s="274">
        <f t="shared" si="29"/>
        <v>0</v>
      </c>
      <c r="R148" s="274">
        <f t="shared" si="29"/>
        <v>0</v>
      </c>
      <c r="S148" s="274">
        <f t="shared" si="29"/>
        <v>0</v>
      </c>
      <c r="T148" s="274">
        <f t="shared" si="29"/>
        <v>0</v>
      </c>
      <c r="U148" s="274">
        <f t="shared" si="29"/>
        <v>0</v>
      </c>
      <c r="V148" s="274">
        <f t="shared" si="29"/>
        <v>0</v>
      </c>
      <c r="W148" s="274">
        <f t="shared" si="29"/>
        <v>0</v>
      </c>
    </row>
    <row r="149" spans="2:23">
      <c r="B149" s="29"/>
      <c r="C149" s="29"/>
      <c r="D149" s="29"/>
      <c r="E149" s="29"/>
      <c r="F149" s="29"/>
      <c r="G149" s="29"/>
      <c r="H149" s="29"/>
      <c r="I149" s="29"/>
      <c r="J149" s="27"/>
      <c r="K149" s="27"/>
      <c r="L149" s="27"/>
      <c r="M149" s="27"/>
      <c r="N149" s="27"/>
      <c r="O149" s="27"/>
    </row>
    <row r="151" spans="2:23">
      <c r="B151" s="163" t="s">
        <v>90</v>
      </c>
      <c r="C151" s="164" t="s">
        <v>11</v>
      </c>
      <c r="D151" s="73" t="str">
        <f>'Common Parameters'!D16</f>
        <v>spare</v>
      </c>
      <c r="E151" s="73" t="str">
        <f>'Common Parameters'!E16</f>
        <v>spare</v>
      </c>
      <c r="F151" s="73" t="str">
        <f>'Common Parameters'!F16</f>
        <v>spare</v>
      </c>
      <c r="G151" s="73" t="str">
        <f>'Common Parameters'!G16</f>
        <v>spare</v>
      </c>
      <c r="H151" s="73" t="str">
        <f>'Common Parameters'!H16</f>
        <v>spare</v>
      </c>
      <c r="I151" s="73" t="str">
        <f>'Common Parameters'!I16</f>
        <v>spare</v>
      </c>
      <c r="J151" s="73" t="str">
        <f>'Common Parameters'!J16</f>
        <v>spare</v>
      </c>
      <c r="K151" s="73" t="str">
        <f>'Common Parameters'!K16</f>
        <v>spare</v>
      </c>
      <c r="L151" s="73" t="str">
        <f>'Common Parameters'!L16</f>
        <v>spare</v>
      </c>
      <c r="M151" s="73" t="str">
        <f>'Common Parameters'!M16</f>
        <v>spare</v>
      </c>
      <c r="N151" s="73" t="str">
        <f>'Common Parameters'!N16</f>
        <v>spare</v>
      </c>
      <c r="O151" s="73" t="str">
        <f>'Common Parameters'!O16</f>
        <v>spare</v>
      </c>
      <c r="P151" s="73" t="str">
        <f>'Common Parameters'!P16</f>
        <v>spare</v>
      </c>
      <c r="Q151" s="73" t="str">
        <f>'Common Parameters'!Q16</f>
        <v>spare</v>
      </c>
      <c r="R151" s="73" t="str">
        <f>'Common Parameters'!R16</f>
        <v>spare</v>
      </c>
      <c r="S151" s="73" t="str">
        <f>'Common Parameters'!S16</f>
        <v>spare</v>
      </c>
      <c r="T151" s="73" t="str">
        <f>'Common Parameters'!T16</f>
        <v>spare</v>
      </c>
      <c r="U151" s="73" t="str">
        <f>'Common Parameters'!U16</f>
        <v>spare</v>
      </c>
      <c r="V151" s="73" t="str">
        <f>'Common Parameters'!V16</f>
        <v>spare</v>
      </c>
      <c r="W151" s="73" t="str">
        <f>'Common Parameters'!W16</f>
        <v>spare</v>
      </c>
    </row>
    <row r="152" spans="2:23">
      <c r="B152" s="46" t="s">
        <v>87</v>
      </c>
      <c r="C152" s="40" t="s">
        <v>40</v>
      </c>
      <c r="D152" s="277">
        <f t="shared" ref="D152:W152" si="30">D35</f>
        <v>0</v>
      </c>
      <c r="E152" s="277">
        <f t="shared" si="30"/>
        <v>0</v>
      </c>
      <c r="F152" s="277">
        <f t="shared" si="30"/>
        <v>0</v>
      </c>
      <c r="G152" s="277">
        <f t="shared" si="30"/>
        <v>0</v>
      </c>
      <c r="H152" s="277">
        <f t="shared" si="30"/>
        <v>0</v>
      </c>
      <c r="I152" s="277">
        <f t="shared" si="30"/>
        <v>0</v>
      </c>
      <c r="J152" s="277">
        <f t="shared" si="30"/>
        <v>0</v>
      </c>
      <c r="K152" s="277">
        <f t="shared" si="30"/>
        <v>0</v>
      </c>
      <c r="L152" s="277">
        <f t="shared" si="30"/>
        <v>0</v>
      </c>
      <c r="M152" s="277">
        <f t="shared" si="30"/>
        <v>0</v>
      </c>
      <c r="N152" s="277">
        <f t="shared" si="30"/>
        <v>0</v>
      </c>
      <c r="O152" s="277">
        <f t="shared" si="30"/>
        <v>0</v>
      </c>
      <c r="P152" s="277">
        <f t="shared" si="30"/>
        <v>0</v>
      </c>
      <c r="Q152" s="277">
        <f t="shared" si="30"/>
        <v>0</v>
      </c>
      <c r="R152" s="277">
        <f t="shared" si="30"/>
        <v>0</v>
      </c>
      <c r="S152" s="277">
        <f t="shared" si="30"/>
        <v>0</v>
      </c>
      <c r="T152" s="277">
        <f t="shared" si="30"/>
        <v>0</v>
      </c>
      <c r="U152" s="277">
        <f t="shared" si="30"/>
        <v>0</v>
      </c>
      <c r="V152" s="277">
        <f t="shared" si="30"/>
        <v>0</v>
      </c>
      <c r="W152" s="277">
        <f t="shared" si="30"/>
        <v>0</v>
      </c>
    </row>
    <row r="153" spans="2:23">
      <c r="B153" s="46" t="s">
        <v>473</v>
      </c>
      <c r="C153" s="40" t="s">
        <v>40</v>
      </c>
      <c r="D153" s="277">
        <f t="shared" ref="D153:W153" si="31">D82</f>
        <v>0</v>
      </c>
      <c r="E153" s="277">
        <f t="shared" si="31"/>
        <v>0</v>
      </c>
      <c r="F153" s="277">
        <f t="shared" si="31"/>
        <v>0</v>
      </c>
      <c r="G153" s="277">
        <f t="shared" si="31"/>
        <v>0</v>
      </c>
      <c r="H153" s="277">
        <f t="shared" si="31"/>
        <v>0</v>
      </c>
      <c r="I153" s="277">
        <f t="shared" si="31"/>
        <v>0</v>
      </c>
      <c r="J153" s="277">
        <f t="shared" si="31"/>
        <v>0</v>
      </c>
      <c r="K153" s="277">
        <f t="shared" si="31"/>
        <v>0</v>
      </c>
      <c r="L153" s="277">
        <f t="shared" si="31"/>
        <v>0</v>
      </c>
      <c r="M153" s="277">
        <f t="shared" si="31"/>
        <v>0</v>
      </c>
      <c r="N153" s="277">
        <f t="shared" si="31"/>
        <v>0</v>
      </c>
      <c r="O153" s="277">
        <f t="shared" si="31"/>
        <v>0</v>
      </c>
      <c r="P153" s="277">
        <f t="shared" si="31"/>
        <v>0</v>
      </c>
      <c r="Q153" s="277">
        <f t="shared" si="31"/>
        <v>0</v>
      </c>
      <c r="R153" s="277">
        <f t="shared" si="31"/>
        <v>0</v>
      </c>
      <c r="S153" s="277">
        <f t="shared" si="31"/>
        <v>0</v>
      </c>
      <c r="T153" s="277">
        <f t="shared" si="31"/>
        <v>0</v>
      </c>
      <c r="U153" s="277">
        <f t="shared" si="31"/>
        <v>0</v>
      </c>
      <c r="V153" s="277">
        <f t="shared" si="31"/>
        <v>0</v>
      </c>
      <c r="W153" s="277">
        <f t="shared" si="31"/>
        <v>0</v>
      </c>
    </row>
    <row r="154" spans="2:23">
      <c r="B154" s="46" t="s">
        <v>29</v>
      </c>
      <c r="C154" s="40" t="s">
        <v>40</v>
      </c>
      <c r="D154" s="277">
        <f t="shared" ref="D154:W154" si="32">D130</f>
        <v>0</v>
      </c>
      <c r="E154" s="277">
        <f t="shared" si="32"/>
        <v>0</v>
      </c>
      <c r="F154" s="277">
        <f t="shared" si="32"/>
        <v>0</v>
      </c>
      <c r="G154" s="277">
        <f t="shared" si="32"/>
        <v>0</v>
      </c>
      <c r="H154" s="277">
        <f t="shared" si="32"/>
        <v>0</v>
      </c>
      <c r="I154" s="277">
        <f t="shared" si="32"/>
        <v>0</v>
      </c>
      <c r="J154" s="277">
        <f t="shared" si="32"/>
        <v>0</v>
      </c>
      <c r="K154" s="277">
        <f t="shared" si="32"/>
        <v>0</v>
      </c>
      <c r="L154" s="277">
        <f t="shared" si="32"/>
        <v>0</v>
      </c>
      <c r="M154" s="277">
        <f t="shared" si="32"/>
        <v>0</v>
      </c>
      <c r="N154" s="277">
        <f t="shared" si="32"/>
        <v>0</v>
      </c>
      <c r="O154" s="277">
        <f t="shared" si="32"/>
        <v>0</v>
      </c>
      <c r="P154" s="277">
        <f t="shared" si="32"/>
        <v>0</v>
      </c>
      <c r="Q154" s="277">
        <f t="shared" si="32"/>
        <v>0</v>
      </c>
      <c r="R154" s="277">
        <f t="shared" si="32"/>
        <v>0</v>
      </c>
      <c r="S154" s="277">
        <f t="shared" si="32"/>
        <v>0</v>
      </c>
      <c r="T154" s="277">
        <f t="shared" si="32"/>
        <v>0</v>
      </c>
      <c r="U154" s="277">
        <f t="shared" si="32"/>
        <v>0</v>
      </c>
      <c r="V154" s="277">
        <f t="shared" si="32"/>
        <v>0</v>
      </c>
      <c r="W154" s="277">
        <f t="shared" si="32"/>
        <v>0</v>
      </c>
    </row>
    <row r="155" spans="2:23">
      <c r="B155" s="46" t="s">
        <v>35</v>
      </c>
      <c r="C155" s="40" t="s">
        <v>40</v>
      </c>
      <c r="D155" s="277">
        <f t="shared" ref="D155:W155" si="33">D148</f>
        <v>0</v>
      </c>
      <c r="E155" s="277">
        <f t="shared" si="33"/>
        <v>0</v>
      </c>
      <c r="F155" s="277">
        <f t="shared" si="33"/>
        <v>0</v>
      </c>
      <c r="G155" s="277">
        <f t="shared" si="33"/>
        <v>0</v>
      </c>
      <c r="H155" s="277">
        <f t="shared" si="33"/>
        <v>0</v>
      </c>
      <c r="I155" s="277">
        <f t="shared" si="33"/>
        <v>0</v>
      </c>
      <c r="J155" s="277">
        <f t="shared" si="33"/>
        <v>0</v>
      </c>
      <c r="K155" s="277">
        <f t="shared" si="33"/>
        <v>0</v>
      </c>
      <c r="L155" s="277">
        <f t="shared" si="33"/>
        <v>0</v>
      </c>
      <c r="M155" s="277">
        <f t="shared" si="33"/>
        <v>0</v>
      </c>
      <c r="N155" s="277">
        <f t="shared" si="33"/>
        <v>0</v>
      </c>
      <c r="O155" s="277">
        <f t="shared" si="33"/>
        <v>0</v>
      </c>
      <c r="P155" s="277">
        <f t="shared" si="33"/>
        <v>0</v>
      </c>
      <c r="Q155" s="277">
        <f t="shared" si="33"/>
        <v>0</v>
      </c>
      <c r="R155" s="277">
        <f t="shared" si="33"/>
        <v>0</v>
      </c>
      <c r="S155" s="277">
        <f t="shared" si="33"/>
        <v>0</v>
      </c>
      <c r="T155" s="277">
        <f t="shared" si="33"/>
        <v>0</v>
      </c>
      <c r="U155" s="277">
        <f t="shared" si="33"/>
        <v>0</v>
      </c>
      <c r="V155" s="277">
        <f t="shared" si="33"/>
        <v>0</v>
      </c>
      <c r="W155" s="277">
        <f t="shared" si="33"/>
        <v>0</v>
      </c>
    </row>
    <row r="156" spans="2:23">
      <c r="D156" s="272">
        <f t="shared" ref="D156:W156" si="34">SUM(D152:D155)</f>
        <v>0</v>
      </c>
      <c r="E156" s="272">
        <f t="shared" si="34"/>
        <v>0</v>
      </c>
      <c r="F156" s="272">
        <f t="shared" si="34"/>
        <v>0</v>
      </c>
      <c r="G156" s="272">
        <f t="shared" si="34"/>
        <v>0</v>
      </c>
      <c r="H156" s="272">
        <f t="shared" si="34"/>
        <v>0</v>
      </c>
      <c r="I156" s="272">
        <f t="shared" si="34"/>
        <v>0</v>
      </c>
      <c r="J156" s="272">
        <f t="shared" si="34"/>
        <v>0</v>
      </c>
      <c r="K156" s="272">
        <f t="shared" si="34"/>
        <v>0</v>
      </c>
      <c r="L156" s="272">
        <f t="shared" si="34"/>
        <v>0</v>
      </c>
      <c r="M156" s="272">
        <f t="shared" si="34"/>
        <v>0</v>
      </c>
      <c r="N156" s="272">
        <f t="shared" si="34"/>
        <v>0</v>
      </c>
      <c r="O156" s="272">
        <f t="shared" si="34"/>
        <v>0</v>
      </c>
      <c r="P156" s="272">
        <f t="shared" si="34"/>
        <v>0</v>
      </c>
      <c r="Q156" s="272">
        <f t="shared" si="34"/>
        <v>0</v>
      </c>
      <c r="R156" s="272">
        <f t="shared" si="34"/>
        <v>0</v>
      </c>
      <c r="S156" s="272">
        <f t="shared" si="34"/>
        <v>0</v>
      </c>
      <c r="T156" s="272">
        <f t="shared" si="34"/>
        <v>0</v>
      </c>
      <c r="U156" s="272">
        <f t="shared" si="34"/>
        <v>0</v>
      </c>
      <c r="V156" s="272">
        <f t="shared" si="34"/>
        <v>0</v>
      </c>
      <c r="W156" s="272">
        <f t="shared" si="34"/>
        <v>0</v>
      </c>
    </row>
  </sheetData>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4"/>
  <sheetViews>
    <sheetView showGridLines="0" tabSelected="1" zoomScale="80" zoomScaleNormal="80" workbookViewId="0">
      <selection activeCell="B130" sqref="B130"/>
    </sheetView>
  </sheetViews>
  <sheetFormatPr defaultColWidth="11.5546875" defaultRowHeight="14.4"/>
  <cols>
    <col min="1" max="1" width="21.6640625" customWidth="1"/>
    <col min="2" max="2" width="47.88671875" customWidth="1"/>
    <col min="3" max="3" width="28" customWidth="1"/>
    <col min="4" max="4" width="24.33203125" customWidth="1"/>
    <col min="5" max="5" width="25.6640625" customWidth="1"/>
    <col min="6" max="6" width="20.109375" customWidth="1"/>
    <col min="7" max="7" width="19.109375" customWidth="1"/>
    <col min="8" max="23" width="20.6640625" customWidth="1"/>
  </cols>
  <sheetData>
    <row r="1" spans="1:13" ht="51" customHeight="1"/>
    <row r="2" spans="1:13" ht="21">
      <c r="B2" s="99" t="s">
        <v>135</v>
      </c>
      <c r="F2" s="116" t="s">
        <v>175</v>
      </c>
      <c r="G2" s="117"/>
      <c r="H2" s="118"/>
      <c r="I2" s="281" t="e">
        <f>C111+D156</f>
        <v>#DIV/0!</v>
      </c>
    </row>
    <row r="3" spans="1:13">
      <c r="B3" t="s">
        <v>53</v>
      </c>
    </row>
    <row r="4" spans="1:13">
      <c r="C4" s="93"/>
    </row>
    <row r="5" spans="1:13">
      <c r="A5" s="105"/>
      <c r="B5" s="9" t="s">
        <v>256</v>
      </c>
      <c r="C5" s="11"/>
      <c r="D5" s="11"/>
      <c r="E5" s="11"/>
      <c r="F5" s="11"/>
      <c r="G5" s="11"/>
      <c r="H5" s="11"/>
      <c r="I5" s="11"/>
      <c r="J5" s="11"/>
      <c r="K5" s="11"/>
      <c r="L5" s="11"/>
      <c r="M5" s="11"/>
    </row>
    <row r="6" spans="1:13">
      <c r="A6" s="105"/>
      <c r="B6" s="119"/>
      <c r="C6" s="120"/>
    </row>
    <row r="7" spans="1:13">
      <c r="A7" s="105"/>
      <c r="B7" s="122" t="s">
        <v>73</v>
      </c>
      <c r="C7" s="121" t="s">
        <v>11</v>
      </c>
      <c r="D7" s="318" t="s">
        <v>222</v>
      </c>
    </row>
    <row r="8" spans="1:13" ht="28.8">
      <c r="A8" s="105"/>
      <c r="B8" s="38" t="s">
        <v>254</v>
      </c>
      <c r="C8" s="39" t="s">
        <v>212</v>
      </c>
      <c r="D8" s="373"/>
    </row>
    <row r="9" spans="1:13">
      <c r="A9" s="105"/>
    </row>
    <row r="10" spans="1:13">
      <c r="A10" s="105"/>
      <c r="B10" s="38" t="s">
        <v>427</v>
      </c>
      <c r="C10" s="39" t="s">
        <v>288</v>
      </c>
      <c r="D10" s="364">
        <f>'Common Parameters'!D62</f>
        <v>0</v>
      </c>
    </row>
    <row r="11" spans="1:13">
      <c r="A11" s="105"/>
      <c r="B11" s="38" t="s">
        <v>289</v>
      </c>
      <c r="C11" s="39" t="s">
        <v>2</v>
      </c>
      <c r="D11" s="365">
        <f>'Common Parameters'!D5</f>
        <v>6.7749999999999998E-3</v>
      </c>
    </row>
    <row r="12" spans="1:13">
      <c r="A12" s="105"/>
      <c r="B12" s="38" t="s">
        <v>290</v>
      </c>
      <c r="C12" s="39"/>
      <c r="D12" s="127">
        <f>IF(D10&gt;0,($D$11)/(1-(1/(1+$D$11)^D10)),0)</f>
        <v>0</v>
      </c>
    </row>
    <row r="13" spans="1:13" ht="28.8">
      <c r="A13" s="105"/>
      <c r="B13" s="38" t="s">
        <v>254</v>
      </c>
      <c r="C13" s="39" t="s">
        <v>72</v>
      </c>
      <c r="D13" s="127" t="e">
        <f>(D8*D12)/SUM(D88:W88)</f>
        <v>#DIV/0!</v>
      </c>
      <c r="E13" t="s">
        <v>314</v>
      </c>
    </row>
    <row r="15" spans="1:13">
      <c r="A15" s="105"/>
      <c r="B15" s="119"/>
      <c r="C15" s="120"/>
    </row>
    <row r="16" spans="1:13">
      <c r="A16" s="105"/>
      <c r="B16" s="9" t="s">
        <v>257</v>
      </c>
      <c r="C16" s="11"/>
      <c r="D16" s="11"/>
      <c r="E16" s="11"/>
      <c r="F16" s="11"/>
      <c r="G16" s="11"/>
      <c r="H16" s="11"/>
      <c r="I16" s="11"/>
      <c r="J16" s="11"/>
      <c r="K16" s="11"/>
      <c r="L16" s="11"/>
      <c r="M16" s="11"/>
    </row>
    <row r="17" spans="1:6">
      <c r="A17" s="105"/>
      <c r="B17" s="119"/>
      <c r="C17" s="120"/>
    </row>
    <row r="18" spans="1:6">
      <c r="A18" s="105"/>
      <c r="B18" s="38" t="s">
        <v>213</v>
      </c>
      <c r="C18" s="39" t="s">
        <v>79</v>
      </c>
      <c r="D18" s="317"/>
      <c r="E18" t="s">
        <v>316</v>
      </c>
    </row>
    <row r="19" spans="1:6">
      <c r="A19" s="105"/>
      <c r="B19" s="38" t="s">
        <v>214</v>
      </c>
      <c r="C19" s="39" t="s">
        <v>79</v>
      </c>
      <c r="D19" s="317"/>
      <c r="E19" t="s">
        <v>316</v>
      </c>
    </row>
    <row r="20" spans="1:6">
      <c r="A20" s="105"/>
      <c r="B20" s="38" t="s">
        <v>230</v>
      </c>
      <c r="C20" s="39" t="s">
        <v>79</v>
      </c>
      <c r="D20" s="317"/>
      <c r="E20" t="s">
        <v>316</v>
      </c>
    </row>
    <row r="21" spans="1:6">
      <c r="A21" s="105"/>
      <c r="B21" s="38" t="s">
        <v>239</v>
      </c>
      <c r="C21" s="39" t="s">
        <v>79</v>
      </c>
      <c r="D21" s="317"/>
      <c r="E21" t="s">
        <v>315</v>
      </c>
    </row>
    <row r="22" spans="1:6">
      <c r="A22" s="105"/>
      <c r="B22" s="38" t="s">
        <v>240</v>
      </c>
      <c r="C22" s="39" t="s">
        <v>79</v>
      </c>
      <c r="D22" s="317"/>
      <c r="E22" t="s">
        <v>315</v>
      </c>
    </row>
    <row r="23" spans="1:6">
      <c r="A23" s="105"/>
      <c r="B23" s="38" t="s">
        <v>307</v>
      </c>
      <c r="C23" s="39" t="s">
        <v>79</v>
      </c>
      <c r="D23" s="317"/>
      <c r="E23" s="26" t="s">
        <v>306</v>
      </c>
    </row>
    <row r="24" spans="1:6">
      <c r="A24" s="105"/>
      <c r="B24" s="105"/>
      <c r="C24" s="105"/>
      <c r="D24" s="105"/>
      <c r="E24" s="105"/>
    </row>
    <row r="25" spans="1:6">
      <c r="A25" s="105"/>
      <c r="E25" s="319" t="s">
        <v>74</v>
      </c>
    </row>
    <row r="26" spans="1:6">
      <c r="A26" s="105"/>
      <c r="B26" s="38" t="s">
        <v>235</v>
      </c>
      <c r="C26" s="39" t="s">
        <v>79</v>
      </c>
      <c r="D26" s="317"/>
      <c r="E26" s="320"/>
    </row>
    <row r="27" spans="1:6" ht="28.8">
      <c r="A27" s="105"/>
      <c r="B27" s="38" t="s">
        <v>236</v>
      </c>
      <c r="C27" s="39" t="s">
        <v>79</v>
      </c>
      <c r="D27" s="317"/>
      <c r="E27" s="320"/>
      <c r="F27" s="59" t="s">
        <v>430</v>
      </c>
    </row>
    <row r="28" spans="1:6">
      <c r="A28" s="105"/>
      <c r="B28" s="105"/>
      <c r="C28" s="105"/>
      <c r="D28" s="105"/>
      <c r="E28" s="105"/>
      <c r="F28" s="26"/>
    </row>
    <row r="29" spans="1:6">
      <c r="A29" s="105"/>
      <c r="B29" s="105"/>
      <c r="C29" s="105"/>
      <c r="D29" s="105"/>
      <c r="E29" s="319" t="s">
        <v>74</v>
      </c>
      <c r="F29" s="26"/>
    </row>
    <row r="30" spans="1:6" ht="28.8">
      <c r="A30" s="105"/>
      <c r="B30" s="38" t="s">
        <v>237</v>
      </c>
      <c r="C30" s="39" t="s">
        <v>79</v>
      </c>
      <c r="D30" s="317"/>
      <c r="E30" s="320"/>
    </row>
    <row r="31" spans="1:6" ht="28.8">
      <c r="A31" s="105"/>
      <c r="B31" s="38" t="s">
        <v>238</v>
      </c>
      <c r="C31" s="39" t="s">
        <v>79</v>
      </c>
      <c r="D31" s="317"/>
      <c r="E31" s="320"/>
      <c r="F31" s="59" t="s">
        <v>430</v>
      </c>
    </row>
    <row r="32" spans="1:6">
      <c r="A32" s="105"/>
    </row>
    <row r="33" spans="1:6">
      <c r="A33" s="105"/>
      <c r="E33" s="319" t="s">
        <v>74</v>
      </c>
    </row>
    <row r="34" spans="1:6">
      <c r="A34" s="105"/>
      <c r="B34" s="38" t="s">
        <v>231</v>
      </c>
      <c r="C34" s="39" t="s">
        <v>79</v>
      </c>
      <c r="D34" s="317"/>
      <c r="E34" s="320"/>
    </row>
    <row r="35" spans="1:6">
      <c r="A35" s="105"/>
      <c r="B35" s="38" t="s">
        <v>215</v>
      </c>
      <c r="C35" s="39" t="s">
        <v>79</v>
      </c>
      <c r="D35" s="317"/>
      <c r="E35" s="320"/>
      <c r="F35" t="s">
        <v>320</v>
      </c>
    </row>
    <row r="36" spans="1:6">
      <c r="A36" s="105"/>
      <c r="B36" s="38" t="s">
        <v>216</v>
      </c>
      <c r="C36" s="39" t="s">
        <v>79</v>
      </c>
      <c r="D36" s="317"/>
      <c r="E36" s="320"/>
      <c r="F36" t="s">
        <v>217</v>
      </c>
    </row>
    <row r="37" spans="1:6">
      <c r="A37" s="105"/>
    </row>
    <row r="38" spans="1:6">
      <c r="A38" s="105"/>
      <c r="E38" s="319" t="s">
        <v>74</v>
      </c>
    </row>
    <row r="39" spans="1:6">
      <c r="A39" s="105"/>
      <c r="B39" s="38" t="s">
        <v>232</v>
      </c>
      <c r="C39" s="39" t="s">
        <v>79</v>
      </c>
      <c r="D39" s="317"/>
      <c r="E39" s="320"/>
    </row>
    <row r="40" spans="1:6">
      <c r="A40" s="105"/>
      <c r="B40" s="38" t="s">
        <v>215</v>
      </c>
      <c r="C40" s="39" t="s">
        <v>79</v>
      </c>
      <c r="D40" s="317"/>
      <c r="E40" s="320"/>
    </row>
    <row r="41" spans="1:6">
      <c r="A41" s="105"/>
      <c r="B41" s="38" t="s">
        <v>216</v>
      </c>
      <c r="C41" s="39" t="s">
        <v>79</v>
      </c>
      <c r="D41" s="317"/>
      <c r="E41" s="320"/>
      <c r="F41" t="s">
        <v>217</v>
      </c>
    </row>
    <row r="42" spans="1:6">
      <c r="A42" s="105"/>
    </row>
    <row r="43" spans="1:6" ht="28.8">
      <c r="A43" s="105"/>
      <c r="B43" s="122" t="s">
        <v>233</v>
      </c>
      <c r="C43" s="121" t="s">
        <v>11</v>
      </c>
      <c r="D43" s="121" t="s">
        <v>222</v>
      </c>
      <c r="E43" s="319" t="s">
        <v>226</v>
      </c>
    </row>
    <row r="44" spans="1:6">
      <c r="A44" s="105"/>
      <c r="B44" s="38" t="s">
        <v>221</v>
      </c>
      <c r="C44" s="39" t="s">
        <v>79</v>
      </c>
      <c r="D44" s="317"/>
      <c r="E44" s="320"/>
    </row>
    <row r="45" spans="1:6">
      <c r="A45" s="105"/>
      <c r="B45" s="38" t="s">
        <v>218</v>
      </c>
      <c r="C45" s="39" t="s">
        <v>81</v>
      </c>
      <c r="D45" s="317"/>
      <c r="E45" s="320"/>
      <c r="F45" s="59" t="s">
        <v>431</v>
      </c>
    </row>
    <row r="46" spans="1:6">
      <c r="A46" s="105"/>
      <c r="B46" s="38" t="s">
        <v>219</v>
      </c>
      <c r="C46" s="39" t="s">
        <v>220</v>
      </c>
      <c r="D46" s="317"/>
      <c r="E46" s="105"/>
      <c r="F46" s="105"/>
    </row>
    <row r="47" spans="1:6">
      <c r="A47" s="105"/>
      <c r="B47" s="38" t="s">
        <v>322</v>
      </c>
      <c r="C47" s="39" t="s">
        <v>228</v>
      </c>
      <c r="D47" s="317"/>
      <c r="E47" s="105"/>
      <c r="F47" s="105"/>
    </row>
    <row r="48" spans="1:6" ht="28.8">
      <c r="A48" s="105"/>
      <c r="B48" s="38" t="s">
        <v>227</v>
      </c>
      <c r="C48" s="39" t="s">
        <v>81</v>
      </c>
      <c r="D48" s="317"/>
      <c r="E48" s="320"/>
    </row>
    <row r="49" spans="1:13">
      <c r="A49" s="105"/>
      <c r="B49" s="38" t="s">
        <v>219</v>
      </c>
      <c r="C49" s="39" t="s">
        <v>220</v>
      </c>
      <c r="D49" s="317"/>
    </row>
    <row r="50" spans="1:13">
      <c r="A50" s="105"/>
      <c r="B50" s="38" t="s">
        <v>322</v>
      </c>
      <c r="C50" s="39" t="s">
        <v>228</v>
      </c>
      <c r="D50" s="317"/>
      <c r="E50" s="105"/>
      <c r="F50" s="105"/>
    </row>
    <row r="51" spans="1:13">
      <c r="A51" s="105"/>
      <c r="B51" s="119"/>
      <c r="C51" s="120"/>
    </row>
    <row r="52" spans="1:13" ht="28.8">
      <c r="A52" s="105"/>
      <c r="B52" s="122" t="s">
        <v>234</v>
      </c>
      <c r="C52" s="121" t="s">
        <v>11</v>
      </c>
      <c r="D52" s="121" t="s">
        <v>222</v>
      </c>
      <c r="E52" s="319" t="s">
        <v>226</v>
      </c>
    </row>
    <row r="53" spans="1:13">
      <c r="A53" s="105"/>
      <c r="B53" s="38" t="s">
        <v>221</v>
      </c>
      <c r="C53" s="39" t="s">
        <v>79</v>
      </c>
      <c r="D53" s="317"/>
      <c r="E53" s="320"/>
    </row>
    <row r="54" spans="1:13">
      <c r="A54" s="105"/>
      <c r="B54" s="38" t="s">
        <v>218</v>
      </c>
      <c r="C54" s="39" t="s">
        <v>81</v>
      </c>
      <c r="D54" s="317"/>
      <c r="E54" s="320"/>
    </row>
    <row r="55" spans="1:13">
      <c r="A55" s="105"/>
      <c r="B55" s="38" t="s">
        <v>219</v>
      </c>
      <c r="C55" s="39" t="s">
        <v>220</v>
      </c>
      <c r="D55" s="317"/>
      <c r="E55" s="105"/>
      <c r="F55" s="105"/>
    </row>
    <row r="56" spans="1:13">
      <c r="A56" s="105"/>
      <c r="B56" s="38" t="s">
        <v>322</v>
      </c>
      <c r="C56" s="39" t="s">
        <v>228</v>
      </c>
      <c r="D56" s="317"/>
      <c r="E56" s="105"/>
      <c r="F56" s="105"/>
    </row>
    <row r="57" spans="1:13" ht="28.8">
      <c r="A57" s="105"/>
      <c r="B57" s="38" t="s">
        <v>227</v>
      </c>
      <c r="C57" s="39" t="s">
        <v>81</v>
      </c>
      <c r="D57" s="317"/>
      <c r="E57" s="320"/>
    </row>
    <row r="58" spans="1:13">
      <c r="A58" s="105"/>
      <c r="B58" s="38" t="s">
        <v>219</v>
      </c>
      <c r="C58" s="39" t="s">
        <v>220</v>
      </c>
      <c r="D58" s="317"/>
    </row>
    <row r="59" spans="1:13">
      <c r="A59" s="105"/>
      <c r="B59" s="38" t="s">
        <v>322</v>
      </c>
      <c r="C59" s="39" t="s">
        <v>228</v>
      </c>
      <c r="D59" s="317"/>
      <c r="E59" s="105"/>
      <c r="F59" s="105"/>
    </row>
    <row r="60" spans="1:13">
      <c r="A60" s="105"/>
      <c r="B60" s="119"/>
      <c r="C60" s="120"/>
    </row>
    <row r="61" spans="1:13">
      <c r="A61" s="105"/>
      <c r="B61" s="119"/>
      <c r="C61" s="120"/>
    </row>
    <row r="62" spans="1:13">
      <c r="A62" s="105"/>
      <c r="B62" s="9" t="s">
        <v>255</v>
      </c>
      <c r="C62" s="11"/>
      <c r="D62" s="11"/>
      <c r="E62" s="11"/>
      <c r="F62" s="11"/>
      <c r="G62" s="11"/>
      <c r="H62" s="11"/>
      <c r="I62" s="11"/>
      <c r="J62" s="11"/>
      <c r="K62" s="11"/>
      <c r="L62" s="11"/>
      <c r="M62" s="11"/>
    </row>
    <row r="63" spans="1:13">
      <c r="A63" s="105"/>
      <c r="B63" s="119"/>
      <c r="C63" s="120"/>
    </row>
    <row r="64" spans="1:13" s="384" customFormat="1">
      <c r="A64" s="417"/>
      <c r="B64" s="38" t="s">
        <v>223</v>
      </c>
      <c r="C64" s="39" t="s">
        <v>224</v>
      </c>
      <c r="D64" s="418"/>
    </row>
    <row r="65" spans="1:23" s="384" customFormat="1">
      <c r="A65" s="417"/>
      <c r="B65" s="38" t="s">
        <v>225</v>
      </c>
      <c r="C65" s="39" t="s">
        <v>224</v>
      </c>
      <c r="D65" s="418"/>
    </row>
    <row r="66" spans="1:23" s="384" customFormat="1">
      <c r="A66" s="417"/>
      <c r="B66" s="38" t="s">
        <v>241</v>
      </c>
      <c r="C66" s="39" t="s">
        <v>224</v>
      </c>
      <c r="D66" s="418"/>
    </row>
    <row r="67" spans="1:23" s="384" customFormat="1">
      <c r="A67" s="417"/>
      <c r="B67" s="38" t="s">
        <v>242</v>
      </c>
      <c r="C67" s="39" t="s">
        <v>224</v>
      </c>
      <c r="D67" s="418"/>
    </row>
    <row r="68" spans="1:23" s="384" customFormat="1">
      <c r="A68" s="417"/>
      <c r="B68" s="38" t="s">
        <v>243</v>
      </c>
      <c r="C68" s="39" t="s">
        <v>224</v>
      </c>
      <c r="D68" s="418"/>
    </row>
    <row r="69" spans="1:23" s="384" customFormat="1">
      <c r="A69" s="417"/>
      <c r="B69" s="38" t="s">
        <v>528</v>
      </c>
      <c r="C69" s="39"/>
      <c r="D69" s="418"/>
    </row>
    <row r="70" spans="1:23" s="384" customFormat="1">
      <c r="A70" s="417"/>
      <c r="B70" s="38" t="s">
        <v>528</v>
      </c>
      <c r="C70" s="39"/>
      <c r="D70" s="418"/>
    </row>
    <row r="71" spans="1:23" s="384" customFormat="1">
      <c r="A71" s="417"/>
      <c r="B71" s="38" t="s">
        <v>528</v>
      </c>
      <c r="C71" s="39"/>
      <c r="D71" s="418"/>
    </row>
    <row r="72" spans="1:23" s="384" customFormat="1">
      <c r="A72" s="417"/>
      <c r="B72" s="38" t="s">
        <v>522</v>
      </c>
      <c r="C72" s="39" t="s">
        <v>224</v>
      </c>
      <c r="D72" s="418"/>
      <c r="E72" s="383"/>
    </row>
    <row r="73" spans="1:23" ht="28.8">
      <c r="A73" s="105"/>
      <c r="B73" s="119"/>
      <c r="C73" s="120"/>
      <c r="E73" s="319" t="s">
        <v>226</v>
      </c>
    </row>
    <row r="74" spans="1:23" ht="28.8">
      <c r="A74" s="105"/>
      <c r="B74" s="38" t="s">
        <v>244</v>
      </c>
      <c r="C74" s="39" t="s">
        <v>40</v>
      </c>
      <c r="D74" s="317"/>
      <c r="E74" s="320"/>
      <c r="F74" s="26"/>
    </row>
    <row r="75" spans="1:23" ht="28.8">
      <c r="A75" s="105"/>
      <c r="B75" s="38" t="s">
        <v>245</v>
      </c>
      <c r="C75" s="39" t="s">
        <v>40</v>
      </c>
      <c r="D75" s="317"/>
      <c r="E75" s="320"/>
    </row>
    <row r="76" spans="1:23" ht="28.8">
      <c r="B76" s="38" t="s">
        <v>311</v>
      </c>
      <c r="C76" s="39" t="s">
        <v>40</v>
      </c>
      <c r="D76" s="317" t="s">
        <v>246</v>
      </c>
      <c r="E76" s="125"/>
      <c r="F76" s="125"/>
      <c r="G76" s="27"/>
      <c r="H76" s="27"/>
      <c r="I76" s="27"/>
      <c r="J76" s="27"/>
      <c r="K76" s="27"/>
      <c r="L76" s="3"/>
      <c r="M76" s="3"/>
      <c r="N76" s="3"/>
    </row>
    <row r="77" spans="1:23">
      <c r="B77" s="125"/>
      <c r="C77" s="125"/>
      <c r="D77" s="125"/>
      <c r="E77" s="125"/>
      <c r="F77" s="125"/>
      <c r="G77" s="27"/>
      <c r="H77" s="27"/>
      <c r="I77" s="27"/>
      <c r="J77" s="27"/>
      <c r="K77" s="27"/>
      <c r="L77" s="3"/>
      <c r="M77" s="3"/>
      <c r="N77" s="3"/>
    </row>
    <row r="78" spans="1:23">
      <c r="B78" s="125"/>
      <c r="C78" s="125"/>
      <c r="D78" s="125"/>
      <c r="E78" s="125"/>
      <c r="F78" s="125"/>
      <c r="G78" s="27"/>
      <c r="H78" s="27"/>
      <c r="I78" s="27"/>
      <c r="J78" s="27"/>
      <c r="K78" s="27"/>
      <c r="L78" s="3"/>
      <c r="M78" s="3"/>
      <c r="N78" s="3"/>
    </row>
    <row r="79" spans="1:23">
      <c r="B79" s="9" t="s">
        <v>229</v>
      </c>
      <c r="C79" s="11"/>
      <c r="D79" s="11"/>
      <c r="E79" s="11"/>
      <c r="F79" s="11"/>
      <c r="G79" s="11"/>
      <c r="H79" s="11"/>
      <c r="I79" s="11"/>
      <c r="J79" s="11"/>
      <c r="K79" s="11"/>
      <c r="L79" s="11"/>
      <c r="M79" s="11"/>
      <c r="N79" s="11"/>
      <c r="O79" s="11"/>
      <c r="P79" s="11"/>
      <c r="Q79" s="11"/>
      <c r="R79" s="11"/>
      <c r="S79" s="11"/>
      <c r="T79" s="11"/>
      <c r="U79" s="11"/>
      <c r="V79" s="11"/>
      <c r="W79" s="11"/>
    </row>
    <row r="80" spans="1:23">
      <c r="B80" s="126"/>
      <c r="D80" s="124"/>
      <c r="E80" s="124"/>
      <c r="F80" s="124"/>
      <c r="J80" s="107"/>
      <c r="K80" s="107"/>
    </row>
    <row r="81" spans="2:23">
      <c r="B81" s="419"/>
      <c r="C81" s="121" t="s">
        <v>11</v>
      </c>
      <c r="D81" s="420"/>
      <c r="E81" s="26"/>
      <c r="F81" s="26"/>
      <c r="G81" s="27"/>
      <c r="H81" s="27"/>
      <c r="I81" s="27"/>
      <c r="J81" s="27"/>
      <c r="K81" s="27"/>
      <c r="L81" s="27"/>
      <c r="M81" s="27"/>
      <c r="N81" s="27"/>
      <c r="O81" s="27"/>
      <c r="P81" s="27"/>
      <c r="Q81" s="27"/>
      <c r="R81" s="27"/>
      <c r="S81" s="27"/>
      <c r="T81" s="27"/>
      <c r="U81" s="27"/>
      <c r="V81" s="27"/>
      <c r="W81" s="27"/>
    </row>
    <row r="82" spans="2:23">
      <c r="B82" s="63" t="s">
        <v>3</v>
      </c>
      <c r="C82" s="421" t="s">
        <v>2</v>
      </c>
      <c r="D82" s="422">
        <f>'Common Parameters'!D5</f>
        <v>6.7749999999999998E-3</v>
      </c>
      <c r="E82" s="29"/>
      <c r="F82" s="29"/>
      <c r="G82" s="29"/>
      <c r="H82" s="29"/>
      <c r="I82" s="29"/>
      <c r="J82" s="29"/>
      <c r="K82" s="27"/>
      <c r="L82" s="27"/>
      <c r="M82" s="27"/>
      <c r="N82" s="27"/>
      <c r="O82" s="27"/>
      <c r="P82" s="27"/>
      <c r="Q82" s="27"/>
      <c r="R82" s="27"/>
      <c r="S82" s="27"/>
      <c r="T82" s="27"/>
      <c r="U82" s="27"/>
      <c r="V82" s="27"/>
      <c r="W82" s="27"/>
    </row>
    <row r="83" spans="2:23">
      <c r="B83" s="177" t="s">
        <v>75</v>
      </c>
      <c r="C83" s="7"/>
      <c r="D83" s="127">
        <f t="shared" ref="D83:W83" si="0">IF(D89&gt;0,($D$82)/(1-(1/(1+$D$82)^D89)),0)</f>
        <v>0</v>
      </c>
      <c r="E83" s="127">
        <f t="shared" si="0"/>
        <v>0</v>
      </c>
      <c r="F83" s="127">
        <f t="shared" si="0"/>
        <v>0</v>
      </c>
      <c r="G83" s="127">
        <f t="shared" si="0"/>
        <v>0</v>
      </c>
      <c r="H83" s="127">
        <f t="shared" si="0"/>
        <v>0</v>
      </c>
      <c r="I83" s="127">
        <f t="shared" si="0"/>
        <v>0</v>
      </c>
      <c r="J83" s="127">
        <f t="shared" si="0"/>
        <v>0</v>
      </c>
      <c r="K83" s="127">
        <f t="shared" si="0"/>
        <v>0</v>
      </c>
      <c r="L83" s="127">
        <f t="shared" si="0"/>
        <v>0</v>
      </c>
      <c r="M83" s="127">
        <f t="shared" si="0"/>
        <v>0</v>
      </c>
      <c r="N83" s="127">
        <f t="shared" si="0"/>
        <v>0</v>
      </c>
      <c r="O83" s="127">
        <f t="shared" si="0"/>
        <v>0</v>
      </c>
      <c r="P83" s="127">
        <f t="shared" si="0"/>
        <v>0</v>
      </c>
      <c r="Q83" s="127">
        <f t="shared" si="0"/>
        <v>0</v>
      </c>
      <c r="R83" s="127">
        <f t="shared" si="0"/>
        <v>0</v>
      </c>
      <c r="S83" s="127">
        <f t="shared" si="0"/>
        <v>0</v>
      </c>
      <c r="T83" s="127">
        <f t="shared" si="0"/>
        <v>0</v>
      </c>
      <c r="U83" s="127">
        <f t="shared" si="0"/>
        <v>0</v>
      </c>
      <c r="V83" s="127">
        <f t="shared" si="0"/>
        <v>0</v>
      </c>
      <c r="W83" s="127">
        <f t="shared" si="0"/>
        <v>0</v>
      </c>
    </row>
    <row r="84" spans="2:23">
      <c r="B84" s="27"/>
      <c r="C84" s="27"/>
      <c r="D84" s="27"/>
      <c r="E84" s="27"/>
      <c r="F84" s="27"/>
      <c r="G84" s="27"/>
      <c r="H84" s="27"/>
      <c r="I84" s="27"/>
      <c r="J84" s="27"/>
      <c r="K84" s="27"/>
      <c r="L84" s="27"/>
      <c r="M84" s="27"/>
      <c r="N84" s="27"/>
      <c r="O84" s="27"/>
      <c r="P84" s="27"/>
      <c r="Q84" s="27"/>
      <c r="R84" s="27"/>
      <c r="S84" s="27"/>
      <c r="T84" s="27"/>
      <c r="U84" s="27"/>
      <c r="V84" s="27"/>
      <c r="W84" s="27"/>
    </row>
    <row r="85" spans="2:23">
      <c r="B85" s="27"/>
      <c r="C85" s="27"/>
      <c r="D85" s="14" t="s">
        <v>502</v>
      </c>
      <c r="E85" s="50"/>
      <c r="F85" s="50"/>
      <c r="G85" s="50"/>
      <c r="H85" s="50"/>
      <c r="I85" s="50"/>
      <c r="J85" s="50"/>
      <c r="K85" s="50"/>
      <c r="L85" s="50"/>
      <c r="M85" s="50"/>
      <c r="N85" s="50"/>
      <c r="O85" s="50"/>
      <c r="P85" s="50"/>
      <c r="Q85" s="50"/>
      <c r="R85" s="50"/>
      <c r="S85" s="50"/>
      <c r="T85" s="50"/>
      <c r="U85" s="50"/>
      <c r="V85" s="50"/>
      <c r="W85" s="51"/>
    </row>
    <row r="86" spans="2:23">
      <c r="B86" s="27"/>
      <c r="C86" s="27"/>
      <c r="D86" s="92">
        <v>1</v>
      </c>
      <c r="E86" s="128">
        <v>2</v>
      </c>
      <c r="F86" s="92">
        <v>3</v>
      </c>
      <c r="G86" s="128">
        <v>4</v>
      </c>
      <c r="H86" s="92">
        <v>5</v>
      </c>
      <c r="I86" s="128">
        <v>6</v>
      </c>
      <c r="J86" s="92">
        <v>7</v>
      </c>
      <c r="K86" s="128">
        <v>8</v>
      </c>
      <c r="L86" s="92">
        <v>9</v>
      </c>
      <c r="M86" s="129">
        <v>10</v>
      </c>
      <c r="N86" s="128">
        <v>11</v>
      </c>
      <c r="O86" s="92">
        <v>12</v>
      </c>
      <c r="P86" s="128">
        <v>13</v>
      </c>
      <c r="Q86" s="92">
        <v>14</v>
      </c>
      <c r="R86" s="129">
        <v>15</v>
      </c>
      <c r="S86" s="128">
        <v>16</v>
      </c>
      <c r="T86" s="92">
        <v>17</v>
      </c>
      <c r="U86" s="128">
        <v>18</v>
      </c>
      <c r="V86" s="92">
        <v>19</v>
      </c>
      <c r="W86" s="129">
        <v>20</v>
      </c>
    </row>
    <row r="87" spans="2:23">
      <c r="B87" s="36"/>
      <c r="C87" s="37" t="s">
        <v>11</v>
      </c>
      <c r="D87" s="135" t="str">
        <f>'Common Parameters'!D16</f>
        <v>spare</v>
      </c>
      <c r="E87" s="135" t="str">
        <f>'Common Parameters'!E16</f>
        <v>spare</v>
      </c>
      <c r="F87" s="135" t="str">
        <f>'Common Parameters'!F16</f>
        <v>spare</v>
      </c>
      <c r="G87" s="135" t="str">
        <f>'Common Parameters'!G16</f>
        <v>spare</v>
      </c>
      <c r="H87" s="135" t="str">
        <f>'Common Parameters'!H16</f>
        <v>spare</v>
      </c>
      <c r="I87" s="135" t="str">
        <f>'Common Parameters'!I16</f>
        <v>spare</v>
      </c>
      <c r="J87" s="135" t="str">
        <f>'Common Parameters'!J16</f>
        <v>spare</v>
      </c>
      <c r="K87" s="135" t="str">
        <f>'Common Parameters'!K16</f>
        <v>spare</v>
      </c>
      <c r="L87" s="135" t="str">
        <f>'Common Parameters'!L16</f>
        <v>spare</v>
      </c>
      <c r="M87" s="135" t="str">
        <f>'Common Parameters'!M16</f>
        <v>spare</v>
      </c>
      <c r="N87" s="135" t="str">
        <f>'Common Parameters'!N16</f>
        <v>spare</v>
      </c>
      <c r="O87" s="135" t="str">
        <f>'Common Parameters'!O16</f>
        <v>spare</v>
      </c>
      <c r="P87" s="135" t="str">
        <f>'Common Parameters'!P16</f>
        <v>spare</v>
      </c>
      <c r="Q87" s="135" t="str">
        <f>'Common Parameters'!Q16</f>
        <v>spare</v>
      </c>
      <c r="R87" s="135" t="str">
        <f>'Common Parameters'!R16</f>
        <v>spare</v>
      </c>
      <c r="S87" s="135" t="str">
        <f>'Common Parameters'!S16</f>
        <v>spare</v>
      </c>
      <c r="T87" s="135" t="str">
        <f>'Common Parameters'!T16</f>
        <v>spare</v>
      </c>
      <c r="U87" s="135" t="str">
        <f>'Common Parameters'!U16</f>
        <v>spare</v>
      </c>
      <c r="V87" s="135" t="str">
        <f>'Common Parameters'!V16</f>
        <v>spare</v>
      </c>
      <c r="W87" s="135" t="str">
        <f>'Common Parameters'!W16</f>
        <v>spare</v>
      </c>
    </row>
    <row r="88" spans="2:23">
      <c r="B88" s="38" t="s">
        <v>77</v>
      </c>
      <c r="C88" s="423" t="s">
        <v>5</v>
      </c>
      <c r="D88" s="130">
        <f>'Common Parameters'!D19</f>
        <v>0</v>
      </c>
      <c r="E88" s="130">
        <f>'Common Parameters'!E19</f>
        <v>0</v>
      </c>
      <c r="F88" s="130">
        <f>'Common Parameters'!F19</f>
        <v>0</v>
      </c>
      <c r="G88" s="130">
        <f>'Common Parameters'!G19</f>
        <v>0</v>
      </c>
      <c r="H88" s="130">
        <f>'Common Parameters'!H19</f>
        <v>0</v>
      </c>
      <c r="I88" s="130">
        <f>'Common Parameters'!I19</f>
        <v>0</v>
      </c>
      <c r="J88" s="130">
        <f>'Common Parameters'!J19</f>
        <v>0</v>
      </c>
      <c r="K88" s="130">
        <f>'Common Parameters'!K19</f>
        <v>0</v>
      </c>
      <c r="L88" s="130">
        <f>'Common Parameters'!L19</f>
        <v>0</v>
      </c>
      <c r="M88" s="130">
        <f>'Common Parameters'!M19</f>
        <v>0</v>
      </c>
      <c r="N88" s="130">
        <f>'Common Parameters'!N19</f>
        <v>0</v>
      </c>
      <c r="O88" s="130">
        <f>'Common Parameters'!O19</f>
        <v>0</v>
      </c>
      <c r="P88" s="130">
        <f>'Common Parameters'!P19</f>
        <v>0</v>
      </c>
      <c r="Q88" s="130">
        <f>'Common Parameters'!Q19</f>
        <v>0</v>
      </c>
      <c r="R88" s="130">
        <f>'Common Parameters'!R19</f>
        <v>0</v>
      </c>
      <c r="S88" s="130">
        <f>'Common Parameters'!S19</f>
        <v>0</v>
      </c>
      <c r="T88" s="130">
        <f>'Common Parameters'!T19</f>
        <v>0</v>
      </c>
      <c r="U88" s="130">
        <f>'Common Parameters'!U19</f>
        <v>0</v>
      </c>
      <c r="V88" s="130">
        <f>'Common Parameters'!V19</f>
        <v>0</v>
      </c>
      <c r="W88" s="130">
        <f>'Common Parameters'!W19</f>
        <v>0</v>
      </c>
    </row>
    <row r="89" spans="2:23">
      <c r="B89" s="38" t="s">
        <v>16</v>
      </c>
      <c r="C89" s="423" t="s">
        <v>44</v>
      </c>
      <c r="D89" s="424">
        <f>'Common Parameters'!D20</f>
        <v>0</v>
      </c>
      <c r="E89" s="424">
        <f>'Common Parameters'!E20</f>
        <v>0</v>
      </c>
      <c r="F89" s="424">
        <f>'Common Parameters'!F20</f>
        <v>0</v>
      </c>
      <c r="G89" s="424">
        <f>'Common Parameters'!G20</f>
        <v>0</v>
      </c>
      <c r="H89" s="424">
        <f>'Common Parameters'!H20</f>
        <v>0</v>
      </c>
      <c r="I89" s="424">
        <f>'Common Parameters'!I20</f>
        <v>0</v>
      </c>
      <c r="J89" s="424">
        <f>'Common Parameters'!J20</f>
        <v>0</v>
      </c>
      <c r="K89" s="424">
        <f>'Common Parameters'!K20</f>
        <v>0</v>
      </c>
      <c r="L89" s="424">
        <f>'Common Parameters'!L20</f>
        <v>0</v>
      </c>
      <c r="M89" s="424">
        <f>'Common Parameters'!M20</f>
        <v>0</v>
      </c>
      <c r="N89" s="424">
        <f>'Common Parameters'!N20</f>
        <v>0</v>
      </c>
      <c r="O89" s="424">
        <f>'Common Parameters'!O20</f>
        <v>0</v>
      </c>
      <c r="P89" s="424">
        <f>'Common Parameters'!P20</f>
        <v>0</v>
      </c>
      <c r="Q89" s="424">
        <f>'Common Parameters'!Q20</f>
        <v>0</v>
      </c>
      <c r="R89" s="424">
        <f>'Common Parameters'!R20</f>
        <v>0</v>
      </c>
      <c r="S89" s="424">
        <f>'Common Parameters'!S20</f>
        <v>0</v>
      </c>
      <c r="T89" s="424">
        <f>'Common Parameters'!T20</f>
        <v>0</v>
      </c>
      <c r="U89" s="424">
        <f>'Common Parameters'!U20</f>
        <v>0</v>
      </c>
      <c r="V89" s="424">
        <f>'Common Parameters'!V20</f>
        <v>0</v>
      </c>
      <c r="W89" s="424">
        <f>'Common Parameters'!W20</f>
        <v>0</v>
      </c>
    </row>
    <row r="90" spans="2:23">
      <c r="B90" s="38" t="str">
        <f>'Common Parameters'!B21:C21</f>
        <v>Subscribed retail line speed downstream</v>
      </c>
      <c r="C90" s="423"/>
      <c r="D90" s="424">
        <f>'Common Parameters'!D21</f>
        <v>0</v>
      </c>
      <c r="E90" s="424">
        <f>'Common Parameters'!E21</f>
        <v>0</v>
      </c>
      <c r="F90" s="424">
        <f>'Common Parameters'!F21</f>
        <v>0</v>
      </c>
      <c r="G90" s="424">
        <f>'Common Parameters'!G21</f>
        <v>0</v>
      </c>
      <c r="H90" s="424">
        <f>'Common Parameters'!H21</f>
        <v>0</v>
      </c>
      <c r="I90" s="424">
        <f>'Common Parameters'!I21</f>
        <v>0</v>
      </c>
      <c r="J90" s="424">
        <f>'Common Parameters'!J21</f>
        <v>0</v>
      </c>
      <c r="K90" s="424">
        <f>'Common Parameters'!K21</f>
        <v>0</v>
      </c>
      <c r="L90" s="424">
        <f>'Common Parameters'!L21</f>
        <v>0</v>
      </c>
      <c r="M90" s="424">
        <f>'Common Parameters'!M21</f>
        <v>0</v>
      </c>
      <c r="N90" s="424">
        <f>'Common Parameters'!N21</f>
        <v>0</v>
      </c>
      <c r="O90" s="424">
        <f>'Common Parameters'!O21</f>
        <v>0</v>
      </c>
      <c r="P90" s="424">
        <f>'Common Parameters'!P21</f>
        <v>0</v>
      </c>
      <c r="Q90" s="424">
        <f>'Common Parameters'!Q21</f>
        <v>0</v>
      </c>
      <c r="R90" s="424">
        <f>'Common Parameters'!R21</f>
        <v>0</v>
      </c>
      <c r="S90" s="424">
        <f>'Common Parameters'!S21</f>
        <v>0</v>
      </c>
      <c r="T90" s="424">
        <f>'Common Parameters'!T21</f>
        <v>0</v>
      </c>
      <c r="U90" s="424">
        <f>'Common Parameters'!U21</f>
        <v>0</v>
      </c>
      <c r="V90" s="424">
        <f>'Common Parameters'!V21</f>
        <v>0</v>
      </c>
      <c r="W90" s="424">
        <f>'Common Parameters'!W21</f>
        <v>0</v>
      </c>
    </row>
    <row r="91" spans="2:23">
      <c r="B91" s="38" t="str">
        <f>'Common Parameters'!B24:C24</f>
        <v>Contains Cable Analogue TV</v>
      </c>
      <c r="C91" s="423" t="s">
        <v>70</v>
      </c>
      <c r="D91" s="424">
        <f>'Common Parameters'!D24</f>
        <v>0</v>
      </c>
      <c r="E91" s="424">
        <f>'Common Parameters'!E24</f>
        <v>0</v>
      </c>
      <c r="F91" s="424">
        <f>'Common Parameters'!F24</f>
        <v>0</v>
      </c>
      <c r="G91" s="424">
        <f>'Common Parameters'!G24</f>
        <v>0</v>
      </c>
      <c r="H91" s="424">
        <f>'Common Parameters'!H24</f>
        <v>0</v>
      </c>
      <c r="I91" s="424">
        <f>'Common Parameters'!I24</f>
        <v>0</v>
      </c>
      <c r="J91" s="424">
        <f>'Common Parameters'!J24</f>
        <v>0</v>
      </c>
      <c r="K91" s="424">
        <f>'Common Parameters'!K24</f>
        <v>0</v>
      </c>
      <c r="L91" s="424">
        <f>'Common Parameters'!L24</f>
        <v>0</v>
      </c>
      <c r="M91" s="424">
        <f>'Common Parameters'!M24</f>
        <v>0</v>
      </c>
      <c r="N91" s="424">
        <f>'Common Parameters'!N24</f>
        <v>0</v>
      </c>
      <c r="O91" s="424">
        <f>'Common Parameters'!O24</f>
        <v>0</v>
      </c>
      <c r="P91" s="424">
        <f>'Common Parameters'!P24</f>
        <v>0</v>
      </c>
      <c r="Q91" s="424">
        <f>'Common Parameters'!Q24</f>
        <v>0</v>
      </c>
      <c r="R91" s="424">
        <f>'Common Parameters'!R24</f>
        <v>0</v>
      </c>
      <c r="S91" s="424">
        <f>'Common Parameters'!S24</f>
        <v>0</v>
      </c>
      <c r="T91" s="424">
        <f>'Common Parameters'!T24</f>
        <v>0</v>
      </c>
      <c r="U91" s="424">
        <f>'Common Parameters'!U24</f>
        <v>0</v>
      </c>
      <c r="V91" s="424">
        <f>'Common Parameters'!V24</f>
        <v>0</v>
      </c>
      <c r="W91" s="424">
        <f>'Common Parameters'!W24</f>
        <v>0</v>
      </c>
    </row>
    <row r="92" spans="2:23">
      <c r="B92" s="38" t="str">
        <f>'Common Parameters'!B25:C25</f>
        <v>Contains Cable Digital TV</v>
      </c>
      <c r="C92" s="423" t="s">
        <v>70</v>
      </c>
      <c r="D92" s="424">
        <f>'Common Parameters'!D25</f>
        <v>0</v>
      </c>
      <c r="E92" s="424">
        <f>'Common Parameters'!E25</f>
        <v>0</v>
      </c>
      <c r="F92" s="424">
        <f>'Common Parameters'!F25</f>
        <v>0</v>
      </c>
      <c r="G92" s="424">
        <f>'Common Parameters'!G25</f>
        <v>0</v>
      </c>
      <c r="H92" s="424">
        <f>'Common Parameters'!H25</f>
        <v>0</v>
      </c>
      <c r="I92" s="424">
        <f>'Common Parameters'!I25</f>
        <v>0</v>
      </c>
      <c r="J92" s="424">
        <f>'Common Parameters'!J25</f>
        <v>0</v>
      </c>
      <c r="K92" s="424">
        <f>'Common Parameters'!K25</f>
        <v>0</v>
      </c>
      <c r="L92" s="424">
        <f>'Common Parameters'!L25</f>
        <v>0</v>
      </c>
      <c r="M92" s="424">
        <f>'Common Parameters'!M25</f>
        <v>0</v>
      </c>
      <c r="N92" s="424">
        <f>'Common Parameters'!N25</f>
        <v>0</v>
      </c>
      <c r="O92" s="424">
        <f>'Common Parameters'!O25</f>
        <v>0</v>
      </c>
      <c r="P92" s="424">
        <f>'Common Parameters'!P25</f>
        <v>0</v>
      </c>
      <c r="Q92" s="424">
        <f>'Common Parameters'!Q25</f>
        <v>0</v>
      </c>
      <c r="R92" s="424">
        <f>'Common Parameters'!R25</f>
        <v>0</v>
      </c>
      <c r="S92" s="424">
        <f>'Common Parameters'!S25</f>
        <v>0</v>
      </c>
      <c r="T92" s="424">
        <f>'Common Parameters'!T25</f>
        <v>0</v>
      </c>
      <c r="U92" s="424">
        <f>'Common Parameters'!U25</f>
        <v>0</v>
      </c>
      <c r="V92" s="424">
        <f>'Common Parameters'!V25</f>
        <v>0</v>
      </c>
      <c r="W92" s="424">
        <f>'Common Parameters'!W25</f>
        <v>0</v>
      </c>
    </row>
    <row r="93" spans="2:23">
      <c r="B93" s="38" t="str">
        <f>'Common Parameters'!B26:C26</f>
        <v>Contains fixed broadband</v>
      </c>
      <c r="C93" s="423" t="s">
        <v>70</v>
      </c>
      <c r="D93" s="424">
        <f>'Common Parameters'!D26</f>
        <v>0</v>
      </c>
      <c r="E93" s="424">
        <f>'Common Parameters'!E26</f>
        <v>0</v>
      </c>
      <c r="F93" s="424">
        <f>'Common Parameters'!F26</f>
        <v>0</v>
      </c>
      <c r="G93" s="424">
        <f>'Common Parameters'!G26</f>
        <v>0</v>
      </c>
      <c r="H93" s="424">
        <f>'Common Parameters'!H26</f>
        <v>0</v>
      </c>
      <c r="I93" s="424">
        <f>'Common Parameters'!I26</f>
        <v>0</v>
      </c>
      <c r="J93" s="424">
        <f>'Common Parameters'!J26</f>
        <v>0</v>
      </c>
      <c r="K93" s="424">
        <f>'Common Parameters'!K26</f>
        <v>0</v>
      </c>
      <c r="L93" s="424">
        <f>'Common Parameters'!L26</f>
        <v>0</v>
      </c>
      <c r="M93" s="424">
        <f>'Common Parameters'!M26</f>
        <v>0</v>
      </c>
      <c r="N93" s="424">
        <f>'Common Parameters'!N26</f>
        <v>0</v>
      </c>
      <c r="O93" s="424">
        <f>'Common Parameters'!O26</f>
        <v>0</v>
      </c>
      <c r="P93" s="424">
        <f>'Common Parameters'!P26</f>
        <v>0</v>
      </c>
      <c r="Q93" s="424">
        <f>'Common Parameters'!Q26</f>
        <v>0</v>
      </c>
      <c r="R93" s="424">
        <f>'Common Parameters'!R26</f>
        <v>0</v>
      </c>
      <c r="S93" s="424">
        <f>'Common Parameters'!S26</f>
        <v>0</v>
      </c>
      <c r="T93" s="424">
        <f>'Common Parameters'!T26</f>
        <v>0</v>
      </c>
      <c r="U93" s="424">
        <f>'Common Parameters'!U26</f>
        <v>0</v>
      </c>
      <c r="V93" s="424">
        <f>'Common Parameters'!V26</f>
        <v>0</v>
      </c>
      <c r="W93" s="424">
        <f>'Common Parameters'!W26</f>
        <v>0</v>
      </c>
    </row>
    <row r="94" spans="2:23">
      <c r="B94" s="38" t="str">
        <f>'Common Parameters'!B27:C27</f>
        <v>Contains fixed voice</v>
      </c>
      <c r="C94" s="423" t="s">
        <v>70</v>
      </c>
      <c r="D94" s="424">
        <f>'Common Parameters'!D27</f>
        <v>0</v>
      </c>
      <c r="E94" s="424">
        <f>'Common Parameters'!E27</f>
        <v>0</v>
      </c>
      <c r="F94" s="424">
        <f>'Common Parameters'!F27</f>
        <v>0</v>
      </c>
      <c r="G94" s="424">
        <f>'Common Parameters'!G27</f>
        <v>0</v>
      </c>
      <c r="H94" s="424">
        <f>'Common Parameters'!H27</f>
        <v>0</v>
      </c>
      <c r="I94" s="424">
        <f>'Common Parameters'!I27</f>
        <v>0</v>
      </c>
      <c r="J94" s="424">
        <f>'Common Parameters'!J27</f>
        <v>0</v>
      </c>
      <c r="K94" s="424">
        <f>'Common Parameters'!K27</f>
        <v>0</v>
      </c>
      <c r="L94" s="424">
        <f>'Common Parameters'!L27</f>
        <v>0</v>
      </c>
      <c r="M94" s="424">
        <f>'Common Parameters'!M27</f>
        <v>0</v>
      </c>
      <c r="N94" s="424">
        <f>'Common Parameters'!N27</f>
        <v>0</v>
      </c>
      <c r="O94" s="424">
        <f>'Common Parameters'!O27</f>
        <v>0</v>
      </c>
      <c r="P94" s="424">
        <f>'Common Parameters'!P27</f>
        <v>0</v>
      </c>
      <c r="Q94" s="424">
        <f>'Common Parameters'!Q27</f>
        <v>0</v>
      </c>
      <c r="R94" s="424">
        <f>'Common Parameters'!R27</f>
        <v>0</v>
      </c>
      <c r="S94" s="424">
        <f>'Common Parameters'!S27</f>
        <v>0</v>
      </c>
      <c r="T94" s="424">
        <f>'Common Parameters'!T27</f>
        <v>0</v>
      </c>
      <c r="U94" s="424">
        <f>'Common Parameters'!U27</f>
        <v>0</v>
      </c>
      <c r="V94" s="424">
        <f>'Common Parameters'!V27</f>
        <v>0</v>
      </c>
      <c r="W94" s="424">
        <f>'Common Parameters'!W27</f>
        <v>0</v>
      </c>
    </row>
    <row r="95" spans="2:23" ht="28.8">
      <c r="B95" s="38" t="str">
        <f>'Common Parameters'!B28:C28</f>
        <v>Contains Interactive TV Services (e.g. EPG, pause/rewind)</v>
      </c>
      <c r="C95" s="423" t="s">
        <v>70</v>
      </c>
      <c r="D95" s="424">
        <f>'Common Parameters'!D28</f>
        <v>0</v>
      </c>
      <c r="E95" s="424">
        <f>'Common Parameters'!E28</f>
        <v>0</v>
      </c>
      <c r="F95" s="424">
        <f>'Common Parameters'!F28</f>
        <v>0</v>
      </c>
      <c r="G95" s="424" t="s">
        <v>8</v>
      </c>
      <c r="H95" s="424">
        <f>'Common Parameters'!H28</f>
        <v>0</v>
      </c>
      <c r="I95" s="424">
        <f>'Common Parameters'!I28</f>
        <v>0</v>
      </c>
      <c r="J95" s="424">
        <f>'Common Parameters'!J28</f>
        <v>0</v>
      </c>
      <c r="K95" s="424">
        <f>'Common Parameters'!K28</f>
        <v>0</v>
      </c>
      <c r="L95" s="424">
        <f>'Common Parameters'!L28</f>
        <v>0</v>
      </c>
      <c r="M95" s="424">
        <f>'Common Parameters'!M28</f>
        <v>0</v>
      </c>
      <c r="N95" s="424">
        <f>'Common Parameters'!N28</f>
        <v>0</v>
      </c>
      <c r="O95" s="424">
        <f>'Common Parameters'!O28</f>
        <v>0</v>
      </c>
      <c r="P95" s="424">
        <f>'Common Parameters'!P28</f>
        <v>0</v>
      </c>
      <c r="Q95" s="424">
        <f>'Common Parameters'!Q28</f>
        <v>0</v>
      </c>
      <c r="R95" s="424">
        <f>'Common Parameters'!R28</f>
        <v>0</v>
      </c>
      <c r="S95" s="424">
        <f>'Common Parameters'!S28</f>
        <v>0</v>
      </c>
      <c r="T95" s="424">
        <f>'Common Parameters'!T28</f>
        <v>0</v>
      </c>
      <c r="U95" s="424">
        <f>'Common Parameters'!U28</f>
        <v>0</v>
      </c>
      <c r="V95" s="424">
        <f>'Common Parameters'!V28</f>
        <v>0</v>
      </c>
      <c r="W95" s="424">
        <f>'Common Parameters'!W28</f>
        <v>0</v>
      </c>
    </row>
    <row r="96" spans="2:23">
      <c r="B96" s="38" t="s">
        <v>413</v>
      </c>
      <c r="C96" s="423" t="s">
        <v>78</v>
      </c>
      <c r="D96" s="425">
        <f>IF(AND(D91="yes",D92="no",D93="no"),$D$64,IF(AND(D91="yes",D92="yes",D93="no"),$D$65,IF(AND(D91="yes",D92="yes",D93="yes"),IF(D90&lt;=30,$D$66,IF(D90&lt;=60,$D$67,IF(D90&gt;60,$D$68,0))),0)))</f>
        <v>0</v>
      </c>
      <c r="E96" s="425">
        <f t="shared" ref="E96:W96" si="1">IF(AND(E91="yes",E92="no",E93="no"),$D$64,IF(AND(E91="yes",E92="yes",E93="no"),$D$65,IF(AND(E91="yes",E92="yes",E93="yes"),IF(E90&lt;=30,$D$66,IF(E90&lt;=60,$D$67,IF(E90&gt;60,$D$68,0))),0)))</f>
        <v>0</v>
      </c>
      <c r="F96" s="425">
        <f t="shared" si="1"/>
        <v>0</v>
      </c>
      <c r="G96" s="425">
        <f t="shared" si="1"/>
        <v>0</v>
      </c>
      <c r="H96" s="425">
        <f t="shared" si="1"/>
        <v>0</v>
      </c>
      <c r="I96" s="425">
        <f t="shared" si="1"/>
        <v>0</v>
      </c>
      <c r="J96" s="425">
        <f t="shared" si="1"/>
        <v>0</v>
      </c>
      <c r="K96" s="425">
        <f t="shared" si="1"/>
        <v>0</v>
      </c>
      <c r="L96" s="425">
        <f t="shared" si="1"/>
        <v>0</v>
      </c>
      <c r="M96" s="425">
        <f t="shared" si="1"/>
        <v>0</v>
      </c>
      <c r="N96" s="425">
        <f t="shared" si="1"/>
        <v>0</v>
      </c>
      <c r="O96" s="425">
        <f t="shared" si="1"/>
        <v>0</v>
      </c>
      <c r="P96" s="425">
        <f t="shared" si="1"/>
        <v>0</v>
      </c>
      <c r="Q96" s="425">
        <f t="shared" si="1"/>
        <v>0</v>
      </c>
      <c r="R96" s="425">
        <f t="shared" si="1"/>
        <v>0</v>
      </c>
      <c r="S96" s="425">
        <f t="shared" si="1"/>
        <v>0</v>
      </c>
      <c r="T96" s="425">
        <f t="shared" si="1"/>
        <v>0</v>
      </c>
      <c r="U96" s="425">
        <f t="shared" si="1"/>
        <v>0</v>
      </c>
      <c r="V96" s="425">
        <f t="shared" si="1"/>
        <v>0</v>
      </c>
      <c r="W96" s="425">
        <f t="shared" si="1"/>
        <v>0</v>
      </c>
    </row>
    <row r="97" spans="2:23">
      <c r="B97" s="38" t="s">
        <v>312</v>
      </c>
      <c r="C97" s="423" t="s">
        <v>78</v>
      </c>
      <c r="D97" s="425">
        <f>IF(AND(D91="yes",D92="yes",D93="yes"),IF(D90&lt;=30,$D$74*$E$74,IF(D90&lt;=60,$D$75*$E$75,0)),0)</f>
        <v>0</v>
      </c>
      <c r="E97" s="425">
        <f t="shared" ref="E97:W97" si="2">IF(AND(E91="yes",E92="yes",E93="yes"),IF(E90&lt;=30,$D$74*$E$74,IF(E90&lt;=60,$D$75*$E$75,0)),0)</f>
        <v>0</v>
      </c>
      <c r="F97" s="425">
        <f t="shared" si="2"/>
        <v>0</v>
      </c>
      <c r="G97" s="425">
        <f t="shared" si="2"/>
        <v>0</v>
      </c>
      <c r="H97" s="425">
        <f t="shared" si="2"/>
        <v>0</v>
      </c>
      <c r="I97" s="425">
        <f t="shared" si="2"/>
        <v>0</v>
      </c>
      <c r="J97" s="425">
        <f t="shared" si="2"/>
        <v>0</v>
      </c>
      <c r="K97" s="425">
        <f t="shared" si="2"/>
        <v>0</v>
      </c>
      <c r="L97" s="425">
        <f t="shared" si="2"/>
        <v>0</v>
      </c>
      <c r="M97" s="425">
        <f t="shared" si="2"/>
        <v>0</v>
      </c>
      <c r="N97" s="425">
        <f t="shared" si="2"/>
        <v>0</v>
      </c>
      <c r="O97" s="425">
        <f t="shared" si="2"/>
        <v>0</v>
      </c>
      <c r="P97" s="425">
        <f t="shared" si="2"/>
        <v>0</v>
      </c>
      <c r="Q97" s="425">
        <f t="shared" si="2"/>
        <v>0</v>
      </c>
      <c r="R97" s="425">
        <f t="shared" si="2"/>
        <v>0</v>
      </c>
      <c r="S97" s="425">
        <f t="shared" si="2"/>
        <v>0</v>
      </c>
      <c r="T97" s="425">
        <f t="shared" si="2"/>
        <v>0</v>
      </c>
      <c r="U97" s="425">
        <f t="shared" si="2"/>
        <v>0</v>
      </c>
      <c r="V97" s="425">
        <f t="shared" si="2"/>
        <v>0</v>
      </c>
      <c r="W97" s="425">
        <f t="shared" si="2"/>
        <v>0</v>
      </c>
    </row>
    <row r="98" spans="2:23">
      <c r="B98" s="38" t="s">
        <v>313</v>
      </c>
      <c r="C98" s="423" t="s">
        <v>78</v>
      </c>
      <c r="D98" s="425">
        <f>IF(D95="yes",$D$72,0)</f>
        <v>0</v>
      </c>
      <c r="E98" s="426">
        <f t="shared" ref="E98:W98" si="3">IF(E95="yes",$D$72,0)</f>
        <v>0</v>
      </c>
      <c r="F98" s="426">
        <f t="shared" si="3"/>
        <v>0</v>
      </c>
      <c r="G98" s="426">
        <f t="shared" si="3"/>
        <v>0</v>
      </c>
      <c r="H98" s="426">
        <f t="shared" si="3"/>
        <v>0</v>
      </c>
      <c r="I98" s="426">
        <f t="shared" si="3"/>
        <v>0</v>
      </c>
      <c r="J98" s="426">
        <f t="shared" si="3"/>
        <v>0</v>
      </c>
      <c r="K98" s="426">
        <f t="shared" si="3"/>
        <v>0</v>
      </c>
      <c r="L98" s="426">
        <f t="shared" si="3"/>
        <v>0</v>
      </c>
      <c r="M98" s="426">
        <f t="shared" si="3"/>
        <v>0</v>
      </c>
      <c r="N98" s="426">
        <f t="shared" si="3"/>
        <v>0</v>
      </c>
      <c r="O98" s="426">
        <f t="shared" si="3"/>
        <v>0</v>
      </c>
      <c r="P98" s="426">
        <f t="shared" si="3"/>
        <v>0</v>
      </c>
      <c r="Q98" s="426">
        <f t="shared" si="3"/>
        <v>0</v>
      </c>
      <c r="R98" s="426">
        <f t="shared" si="3"/>
        <v>0</v>
      </c>
      <c r="S98" s="426">
        <f t="shared" si="3"/>
        <v>0</v>
      </c>
      <c r="T98" s="426">
        <f t="shared" si="3"/>
        <v>0</v>
      </c>
      <c r="U98" s="426">
        <f t="shared" si="3"/>
        <v>0</v>
      </c>
      <c r="V98" s="426">
        <f t="shared" si="3"/>
        <v>0</v>
      </c>
      <c r="W98" s="426">
        <f t="shared" si="3"/>
        <v>0</v>
      </c>
    </row>
    <row r="99" spans="2:23" ht="28.8">
      <c r="B99" s="38" t="s">
        <v>254</v>
      </c>
      <c r="C99" s="423" t="s">
        <v>78</v>
      </c>
      <c r="D99" s="425">
        <f>IF(D88&gt;0,$D$13,0)</f>
        <v>0</v>
      </c>
      <c r="E99" s="425">
        <f t="shared" ref="E99:W99" si="4">IF(E88&gt;0,$D$13,0)</f>
        <v>0</v>
      </c>
      <c r="F99" s="425">
        <f t="shared" si="4"/>
        <v>0</v>
      </c>
      <c r="G99" s="425">
        <f t="shared" si="4"/>
        <v>0</v>
      </c>
      <c r="H99" s="425">
        <f t="shared" si="4"/>
        <v>0</v>
      </c>
      <c r="I99" s="425">
        <f t="shared" si="4"/>
        <v>0</v>
      </c>
      <c r="J99" s="425">
        <f t="shared" si="4"/>
        <v>0</v>
      </c>
      <c r="K99" s="425">
        <f t="shared" si="4"/>
        <v>0</v>
      </c>
      <c r="L99" s="425">
        <f t="shared" si="4"/>
        <v>0</v>
      </c>
      <c r="M99" s="425">
        <f t="shared" si="4"/>
        <v>0</v>
      </c>
      <c r="N99" s="425">
        <f t="shared" si="4"/>
        <v>0</v>
      </c>
      <c r="O99" s="425">
        <f t="shared" si="4"/>
        <v>0</v>
      </c>
      <c r="P99" s="425">
        <f t="shared" si="4"/>
        <v>0</v>
      </c>
      <c r="Q99" s="425">
        <f t="shared" si="4"/>
        <v>0</v>
      </c>
      <c r="R99" s="425">
        <f t="shared" si="4"/>
        <v>0</v>
      </c>
      <c r="S99" s="425">
        <f t="shared" si="4"/>
        <v>0</v>
      </c>
      <c r="T99" s="425">
        <f t="shared" si="4"/>
        <v>0</v>
      </c>
      <c r="U99" s="425">
        <f t="shared" si="4"/>
        <v>0</v>
      </c>
      <c r="V99" s="425">
        <f t="shared" si="4"/>
        <v>0</v>
      </c>
      <c r="W99" s="425">
        <f t="shared" si="4"/>
        <v>0</v>
      </c>
    </row>
    <row r="100" spans="2:23">
      <c r="B100" s="38" t="s">
        <v>317</v>
      </c>
      <c r="C100" s="423" t="s">
        <v>78</v>
      </c>
      <c r="D100" s="425">
        <f>IF(AND(D91="yes",D92="no"),$D$18*D83,IF(AND(D91="yes",D92="yes",D93="no"),$D$19*D83,IF(AND(D91="yes",D92="yes",D93="yes"),$D$20*D83,0)))</f>
        <v>0</v>
      </c>
      <c r="E100" s="425">
        <f t="shared" ref="E100:W100" si="5">IF(AND(E91="yes",E92="no"),$D$18*E83,IF(AND(E91="yes",E92="yes",E93="no"),$D$19*E83,IF(AND(E91="yes",E92="yes",E93="yes"),$D$20*E83,0)))</f>
        <v>0</v>
      </c>
      <c r="F100" s="425">
        <f t="shared" si="5"/>
        <v>0</v>
      </c>
      <c r="G100" s="425">
        <f t="shared" si="5"/>
        <v>0</v>
      </c>
      <c r="H100" s="425">
        <f t="shared" si="5"/>
        <v>0</v>
      </c>
      <c r="I100" s="425">
        <f t="shared" si="5"/>
        <v>0</v>
      </c>
      <c r="J100" s="425">
        <f t="shared" si="5"/>
        <v>0</v>
      </c>
      <c r="K100" s="425">
        <f t="shared" si="5"/>
        <v>0</v>
      </c>
      <c r="L100" s="425">
        <f t="shared" si="5"/>
        <v>0</v>
      </c>
      <c r="M100" s="425">
        <f t="shared" si="5"/>
        <v>0</v>
      </c>
      <c r="N100" s="425">
        <f t="shared" si="5"/>
        <v>0</v>
      </c>
      <c r="O100" s="425">
        <f t="shared" si="5"/>
        <v>0</v>
      </c>
      <c r="P100" s="425">
        <f t="shared" si="5"/>
        <v>0</v>
      </c>
      <c r="Q100" s="425">
        <f t="shared" si="5"/>
        <v>0</v>
      </c>
      <c r="R100" s="425">
        <f t="shared" si="5"/>
        <v>0</v>
      </c>
      <c r="S100" s="425">
        <f t="shared" si="5"/>
        <v>0</v>
      </c>
      <c r="T100" s="425">
        <f t="shared" si="5"/>
        <v>0</v>
      </c>
      <c r="U100" s="425">
        <f t="shared" si="5"/>
        <v>0</v>
      </c>
      <c r="V100" s="425">
        <f t="shared" si="5"/>
        <v>0</v>
      </c>
      <c r="W100" s="425">
        <f t="shared" si="5"/>
        <v>0</v>
      </c>
    </row>
    <row r="101" spans="2:23">
      <c r="B101" s="38" t="s">
        <v>318</v>
      </c>
      <c r="C101" s="423" t="s">
        <v>78</v>
      </c>
      <c r="D101" s="425">
        <f>IF(AND(D91="yes",D92="no"),0,IF(AND(D91="yes",D92="yes",D93="no"),$D$21*D83,IF(AND(D91="yes",D92="yes",D93="yes",D95="no"),$D$22*D83,IF(AND(D91="yes",D92="yes",D93="yes",D95="yes"),($D$22+$D$23)*D83,0))))</f>
        <v>0</v>
      </c>
      <c r="E101" s="425">
        <f t="shared" ref="E101:W101" si="6">IF(AND(E91="yes",E92="no"),0,IF(AND(E91="yes",E92="yes",E93="no"),$D$21*E83,IF(AND(E91="yes",E92="yes",E93="yes",E95="no"),$D$22*E83,IF(AND(E91="yes",E92="yes",E93="yes",E95="yes"),($D$22+$D$23)*E83,0))))</f>
        <v>0</v>
      </c>
      <c r="F101" s="425">
        <f t="shared" si="6"/>
        <v>0</v>
      </c>
      <c r="G101" s="425">
        <f t="shared" si="6"/>
        <v>0</v>
      </c>
      <c r="H101" s="425">
        <f t="shared" si="6"/>
        <v>0</v>
      </c>
      <c r="I101" s="425">
        <f t="shared" si="6"/>
        <v>0</v>
      </c>
      <c r="J101" s="425">
        <f t="shared" si="6"/>
        <v>0</v>
      </c>
      <c r="K101" s="425">
        <f t="shared" si="6"/>
        <v>0</v>
      </c>
      <c r="L101" s="425">
        <f t="shared" si="6"/>
        <v>0</v>
      </c>
      <c r="M101" s="425">
        <f t="shared" si="6"/>
        <v>0</v>
      </c>
      <c r="N101" s="425">
        <f t="shared" si="6"/>
        <v>0</v>
      </c>
      <c r="O101" s="425">
        <f t="shared" si="6"/>
        <v>0</v>
      </c>
      <c r="P101" s="425">
        <f t="shared" si="6"/>
        <v>0</v>
      </c>
      <c r="Q101" s="425">
        <f t="shared" si="6"/>
        <v>0</v>
      </c>
      <c r="R101" s="425">
        <f t="shared" si="6"/>
        <v>0</v>
      </c>
      <c r="S101" s="425">
        <f t="shared" si="6"/>
        <v>0</v>
      </c>
      <c r="T101" s="425">
        <f t="shared" si="6"/>
        <v>0</v>
      </c>
      <c r="U101" s="425">
        <f t="shared" si="6"/>
        <v>0</v>
      </c>
      <c r="V101" s="425">
        <f t="shared" si="6"/>
        <v>0</v>
      </c>
      <c r="W101" s="425">
        <f t="shared" si="6"/>
        <v>0</v>
      </c>
    </row>
    <row r="102" spans="2:23">
      <c r="B102" s="38" t="s">
        <v>319</v>
      </c>
      <c r="C102" s="423" t="s">
        <v>78</v>
      </c>
      <c r="D102" s="425">
        <f>IF(AND(OR(D91="yes",D92="yes"),D93="no"),($D$26*$E$26+$D$27*$E$27)*D83,IF(AND(D92="yes",D93="yes"),($D$30*$E$30+$D$31*$E$31)*D83,0))</f>
        <v>0</v>
      </c>
      <c r="E102" s="425">
        <f t="shared" ref="E102:W102" si="7">IF(AND(OR(E91="yes",E92="yes"),E93="no"),($D$26*$E$26+$D$27*$E$27)*E83,IF(AND(E92="yes",E93="yes"),($D$30*$E$30+$D$31*$E$31)*E83,0))</f>
        <v>0</v>
      </c>
      <c r="F102" s="425">
        <f t="shared" si="7"/>
        <v>0</v>
      </c>
      <c r="G102" s="425">
        <f t="shared" si="7"/>
        <v>0</v>
      </c>
      <c r="H102" s="425">
        <f t="shared" si="7"/>
        <v>0</v>
      </c>
      <c r="I102" s="425">
        <f t="shared" si="7"/>
        <v>0</v>
      </c>
      <c r="J102" s="425">
        <f t="shared" si="7"/>
        <v>0</v>
      </c>
      <c r="K102" s="425">
        <f t="shared" si="7"/>
        <v>0</v>
      </c>
      <c r="L102" s="425">
        <f t="shared" si="7"/>
        <v>0</v>
      </c>
      <c r="M102" s="425">
        <f t="shared" si="7"/>
        <v>0</v>
      </c>
      <c r="N102" s="425">
        <f t="shared" si="7"/>
        <v>0</v>
      </c>
      <c r="O102" s="425">
        <f t="shared" si="7"/>
        <v>0</v>
      </c>
      <c r="P102" s="425">
        <f t="shared" si="7"/>
        <v>0</v>
      </c>
      <c r="Q102" s="425">
        <f t="shared" si="7"/>
        <v>0</v>
      </c>
      <c r="R102" s="425">
        <f t="shared" si="7"/>
        <v>0</v>
      </c>
      <c r="S102" s="425">
        <f t="shared" si="7"/>
        <v>0</v>
      </c>
      <c r="T102" s="425">
        <f t="shared" si="7"/>
        <v>0</v>
      </c>
      <c r="U102" s="425">
        <f t="shared" si="7"/>
        <v>0</v>
      </c>
      <c r="V102" s="425">
        <f t="shared" si="7"/>
        <v>0</v>
      </c>
      <c r="W102" s="425">
        <f t="shared" si="7"/>
        <v>0</v>
      </c>
    </row>
    <row r="103" spans="2:23">
      <c r="B103" s="38" t="s">
        <v>321</v>
      </c>
      <c r="C103" s="423" t="s">
        <v>78</v>
      </c>
      <c r="D103" s="425">
        <f>IF(AND(OR(D91="yes",D92="yes"),D93="no"),($D$34*$E$34)*D83,IF(AND(D92="yes",D93="yes"),($D$39*$E$39)*D83,0))</f>
        <v>0</v>
      </c>
      <c r="E103" s="425">
        <f t="shared" ref="E103:W103" si="8">IF(AND(OR(E91="yes",E92="yes"),E93="no"),($D$34*$E$34)*E83,IF(AND(E92="yes",E93="yes"),($D$39*$E$39)*E83,0))</f>
        <v>0</v>
      </c>
      <c r="F103" s="425">
        <f t="shared" si="8"/>
        <v>0</v>
      </c>
      <c r="G103" s="425">
        <f t="shared" si="8"/>
        <v>0</v>
      </c>
      <c r="H103" s="425">
        <f t="shared" si="8"/>
        <v>0</v>
      </c>
      <c r="I103" s="425">
        <f t="shared" si="8"/>
        <v>0</v>
      </c>
      <c r="J103" s="425">
        <f t="shared" si="8"/>
        <v>0</v>
      </c>
      <c r="K103" s="425">
        <f t="shared" si="8"/>
        <v>0</v>
      </c>
      <c r="L103" s="425">
        <f t="shared" si="8"/>
        <v>0</v>
      </c>
      <c r="M103" s="425">
        <f t="shared" si="8"/>
        <v>0</v>
      </c>
      <c r="N103" s="425">
        <f t="shared" si="8"/>
        <v>0</v>
      </c>
      <c r="O103" s="425">
        <f t="shared" si="8"/>
        <v>0</v>
      </c>
      <c r="P103" s="425">
        <f t="shared" si="8"/>
        <v>0</v>
      </c>
      <c r="Q103" s="425">
        <f t="shared" si="8"/>
        <v>0</v>
      </c>
      <c r="R103" s="425">
        <f t="shared" si="8"/>
        <v>0</v>
      </c>
      <c r="S103" s="425">
        <f t="shared" si="8"/>
        <v>0</v>
      </c>
      <c r="T103" s="425">
        <f t="shared" si="8"/>
        <v>0</v>
      </c>
      <c r="U103" s="425">
        <f t="shared" si="8"/>
        <v>0</v>
      </c>
      <c r="V103" s="425">
        <f t="shared" si="8"/>
        <v>0</v>
      </c>
      <c r="W103" s="425">
        <f t="shared" si="8"/>
        <v>0</v>
      </c>
    </row>
    <row r="104" spans="2:23">
      <c r="B104" s="38" t="s">
        <v>215</v>
      </c>
      <c r="C104" s="423" t="s">
        <v>78</v>
      </c>
      <c r="D104" s="425">
        <f>IF(AND(OR(D91="yes",D92="yes"),D93="no"),($D$35*$E$35)*D83,IF(AND(D92="yes",D93="yes"),($D$40*$E$40)*D83,0))</f>
        <v>0</v>
      </c>
      <c r="E104" s="425">
        <f t="shared" ref="E104:W104" si="9">IF(AND(OR(E91="yes",E92="yes"),E93="no"),($D$35*$E$35)*E83,IF(AND(E92="yes",E93="yes"),($D$40*$E$40)*E83,0))</f>
        <v>0</v>
      </c>
      <c r="F104" s="425">
        <f t="shared" si="9"/>
        <v>0</v>
      </c>
      <c r="G104" s="425">
        <f t="shared" si="9"/>
        <v>0</v>
      </c>
      <c r="H104" s="425">
        <f t="shared" si="9"/>
        <v>0</v>
      </c>
      <c r="I104" s="425">
        <f t="shared" si="9"/>
        <v>0</v>
      </c>
      <c r="J104" s="425">
        <f t="shared" si="9"/>
        <v>0</v>
      </c>
      <c r="K104" s="425">
        <f t="shared" si="9"/>
        <v>0</v>
      </c>
      <c r="L104" s="425">
        <f t="shared" si="9"/>
        <v>0</v>
      </c>
      <c r="M104" s="425">
        <f t="shared" si="9"/>
        <v>0</v>
      </c>
      <c r="N104" s="425">
        <f t="shared" si="9"/>
        <v>0</v>
      </c>
      <c r="O104" s="425">
        <f t="shared" si="9"/>
        <v>0</v>
      </c>
      <c r="P104" s="425">
        <f t="shared" si="9"/>
        <v>0</v>
      </c>
      <c r="Q104" s="425">
        <f t="shared" si="9"/>
        <v>0</v>
      </c>
      <c r="R104" s="425">
        <f t="shared" si="9"/>
        <v>0</v>
      </c>
      <c r="S104" s="425">
        <f t="shared" si="9"/>
        <v>0</v>
      </c>
      <c r="T104" s="425">
        <f t="shared" si="9"/>
        <v>0</v>
      </c>
      <c r="U104" s="425">
        <f t="shared" si="9"/>
        <v>0</v>
      </c>
      <c r="V104" s="425">
        <f t="shared" si="9"/>
        <v>0</v>
      </c>
      <c r="W104" s="425">
        <f t="shared" si="9"/>
        <v>0</v>
      </c>
    </row>
    <row r="105" spans="2:23">
      <c r="B105" s="38" t="s">
        <v>216</v>
      </c>
      <c r="C105" s="423" t="s">
        <v>78</v>
      </c>
      <c r="D105" s="425">
        <f>IF(AND(OR(D91="yes",D92="yes"),D93="no"),($D$36*$E$36)*D83,IF(AND(D92="yes",D93="yes"),($D$41*$E$41)*D83,0))</f>
        <v>0</v>
      </c>
      <c r="E105" s="425">
        <f t="shared" ref="E105:W105" si="10">IF(AND(OR(E91="yes",E92="yes"),E93="no"),($D$36*$E$36)*E83,IF(AND(E92="yes",E93="yes"),($D$41*$E$41)*E83,0))</f>
        <v>0</v>
      </c>
      <c r="F105" s="425">
        <f t="shared" si="10"/>
        <v>0</v>
      </c>
      <c r="G105" s="425">
        <f t="shared" si="10"/>
        <v>0</v>
      </c>
      <c r="H105" s="425">
        <f t="shared" si="10"/>
        <v>0</v>
      </c>
      <c r="I105" s="425">
        <f t="shared" si="10"/>
        <v>0</v>
      </c>
      <c r="J105" s="425">
        <f t="shared" si="10"/>
        <v>0</v>
      </c>
      <c r="K105" s="425">
        <f t="shared" si="10"/>
        <v>0</v>
      </c>
      <c r="L105" s="425">
        <f t="shared" si="10"/>
        <v>0</v>
      </c>
      <c r="M105" s="425">
        <f t="shared" si="10"/>
        <v>0</v>
      </c>
      <c r="N105" s="425">
        <f t="shared" si="10"/>
        <v>0</v>
      </c>
      <c r="O105" s="425">
        <f t="shared" si="10"/>
        <v>0</v>
      </c>
      <c r="P105" s="425">
        <f t="shared" si="10"/>
        <v>0</v>
      </c>
      <c r="Q105" s="425">
        <f t="shared" si="10"/>
        <v>0</v>
      </c>
      <c r="R105" s="425">
        <f t="shared" si="10"/>
        <v>0</v>
      </c>
      <c r="S105" s="425">
        <f t="shared" si="10"/>
        <v>0</v>
      </c>
      <c r="T105" s="425">
        <f t="shared" si="10"/>
        <v>0</v>
      </c>
      <c r="U105" s="425">
        <f t="shared" si="10"/>
        <v>0</v>
      </c>
      <c r="V105" s="425">
        <f t="shared" si="10"/>
        <v>0</v>
      </c>
      <c r="W105" s="425">
        <f t="shared" si="10"/>
        <v>0</v>
      </c>
    </row>
    <row r="106" spans="2:23">
      <c r="B106" s="38" t="s">
        <v>221</v>
      </c>
      <c r="C106" s="423" t="s">
        <v>78</v>
      </c>
      <c r="D106" s="425">
        <f>IF(AND(OR(D91="yes",D92="yes"),D93="no"),($D$44*$E$44),IF(AND(D92="yes",D93="yes"),($D$53*$E$53),0))</f>
        <v>0</v>
      </c>
      <c r="E106" s="425">
        <f t="shared" ref="E106:W106" si="11">IF(AND(OR(E91="yes",E92="yes"),E93="no"),($D$44*$E$44),IF(AND(E92="yes",E93="yes"),($D$53*$E$53),0))</f>
        <v>0</v>
      </c>
      <c r="F106" s="425">
        <f t="shared" si="11"/>
        <v>0</v>
      </c>
      <c r="G106" s="425">
        <f t="shared" si="11"/>
        <v>0</v>
      </c>
      <c r="H106" s="425">
        <f t="shared" si="11"/>
        <v>0</v>
      </c>
      <c r="I106" s="425">
        <f t="shared" si="11"/>
        <v>0</v>
      </c>
      <c r="J106" s="425">
        <f t="shared" si="11"/>
        <v>0</v>
      </c>
      <c r="K106" s="425">
        <f t="shared" si="11"/>
        <v>0</v>
      </c>
      <c r="L106" s="425">
        <f t="shared" si="11"/>
        <v>0</v>
      </c>
      <c r="M106" s="425">
        <f t="shared" si="11"/>
        <v>0</v>
      </c>
      <c r="N106" s="425">
        <f t="shared" si="11"/>
        <v>0</v>
      </c>
      <c r="O106" s="425">
        <f t="shared" si="11"/>
        <v>0</v>
      </c>
      <c r="P106" s="425">
        <f t="shared" si="11"/>
        <v>0</v>
      </c>
      <c r="Q106" s="425">
        <f t="shared" si="11"/>
        <v>0</v>
      </c>
      <c r="R106" s="425">
        <f t="shared" si="11"/>
        <v>0</v>
      </c>
      <c r="S106" s="425">
        <f t="shared" si="11"/>
        <v>0</v>
      </c>
      <c r="T106" s="425">
        <f t="shared" si="11"/>
        <v>0</v>
      </c>
      <c r="U106" s="425">
        <f t="shared" si="11"/>
        <v>0</v>
      </c>
      <c r="V106" s="425">
        <f t="shared" si="11"/>
        <v>0</v>
      </c>
      <c r="W106" s="425">
        <f t="shared" si="11"/>
        <v>0</v>
      </c>
    </row>
    <row r="107" spans="2:23">
      <c r="B107" s="38" t="s">
        <v>218</v>
      </c>
      <c r="C107" s="423" t="s">
        <v>78</v>
      </c>
      <c r="D107" s="426">
        <f>IF(AND(OR(D91="yes",D92="yes"),D93="no"),(($D$45+$D$46*$D$47)*$E$45),IF(AND(D92="yes",D93="yes"),(($D$54+$D$55*$D$56)*$E$54),0))</f>
        <v>0</v>
      </c>
      <c r="E107" s="426">
        <f t="shared" ref="E107:W107" si="12">IF(AND(OR(E91="yes",E92="yes"),E93="no"),(($D$45+$D$46*$D$47)*$E$45),IF(AND(E92="yes",E93="yes"),(($D$54+$D$55*$D$56)*$E$54),0))</f>
        <v>0</v>
      </c>
      <c r="F107" s="426">
        <f t="shared" si="12"/>
        <v>0</v>
      </c>
      <c r="G107" s="426">
        <f t="shared" si="12"/>
        <v>0</v>
      </c>
      <c r="H107" s="426">
        <f t="shared" si="12"/>
        <v>0</v>
      </c>
      <c r="I107" s="426">
        <f t="shared" si="12"/>
        <v>0</v>
      </c>
      <c r="J107" s="426">
        <f t="shared" si="12"/>
        <v>0</v>
      </c>
      <c r="K107" s="426">
        <f t="shared" si="12"/>
        <v>0</v>
      </c>
      <c r="L107" s="426">
        <f t="shared" si="12"/>
        <v>0</v>
      </c>
      <c r="M107" s="426">
        <f t="shared" si="12"/>
        <v>0</v>
      </c>
      <c r="N107" s="426">
        <f t="shared" si="12"/>
        <v>0</v>
      </c>
      <c r="O107" s="426">
        <f t="shared" si="12"/>
        <v>0</v>
      </c>
      <c r="P107" s="426">
        <f t="shared" si="12"/>
        <v>0</v>
      </c>
      <c r="Q107" s="426">
        <f t="shared" si="12"/>
        <v>0</v>
      </c>
      <c r="R107" s="426">
        <f t="shared" si="12"/>
        <v>0</v>
      </c>
      <c r="S107" s="426">
        <f t="shared" si="12"/>
        <v>0</v>
      </c>
      <c r="T107" s="426">
        <f t="shared" si="12"/>
        <v>0</v>
      </c>
      <c r="U107" s="426">
        <f t="shared" si="12"/>
        <v>0</v>
      </c>
      <c r="V107" s="426">
        <f t="shared" si="12"/>
        <v>0</v>
      </c>
      <c r="W107" s="426">
        <f t="shared" si="12"/>
        <v>0</v>
      </c>
    </row>
    <row r="108" spans="2:23" ht="28.8">
      <c r="B108" s="38" t="s">
        <v>227</v>
      </c>
      <c r="C108" s="423" t="s">
        <v>78</v>
      </c>
      <c r="D108" s="426">
        <f>IF(AND(OR(D91="yes",D92="yes"),D93="no"),(($D$48+$D$49*$D$50)*$E$48),IF(AND(D92="yes",D93="yes"),(($D$57+$D$58*$D$59)*$E$57),0))</f>
        <v>0</v>
      </c>
      <c r="E108" s="426">
        <f t="shared" ref="E108:W108" si="13">IF(AND(OR(E91="yes",E92="yes"),E93="no"),(($D$48+$D$49*$D$50)*$E$48),IF(AND(E92="yes",E93="yes"),(($D$57+$D$58*$D$59)*$E$57),0))</f>
        <v>0</v>
      </c>
      <c r="F108" s="426">
        <f t="shared" si="13"/>
        <v>0</v>
      </c>
      <c r="G108" s="426">
        <f t="shared" si="13"/>
        <v>0</v>
      </c>
      <c r="H108" s="426">
        <f t="shared" si="13"/>
        <v>0</v>
      </c>
      <c r="I108" s="426">
        <f t="shared" si="13"/>
        <v>0</v>
      </c>
      <c r="J108" s="426">
        <f t="shared" si="13"/>
        <v>0</v>
      </c>
      <c r="K108" s="426">
        <f t="shared" si="13"/>
        <v>0</v>
      </c>
      <c r="L108" s="426">
        <f t="shared" si="13"/>
        <v>0</v>
      </c>
      <c r="M108" s="426">
        <f t="shared" si="13"/>
        <v>0</v>
      </c>
      <c r="N108" s="426">
        <f t="shared" si="13"/>
        <v>0</v>
      </c>
      <c r="O108" s="426">
        <f t="shared" si="13"/>
        <v>0</v>
      </c>
      <c r="P108" s="426">
        <f t="shared" si="13"/>
        <v>0</v>
      </c>
      <c r="Q108" s="426">
        <f t="shared" si="13"/>
        <v>0</v>
      </c>
      <c r="R108" s="426">
        <f t="shared" si="13"/>
        <v>0</v>
      </c>
      <c r="S108" s="426">
        <f t="shared" si="13"/>
        <v>0</v>
      </c>
      <c r="T108" s="426">
        <f t="shared" si="13"/>
        <v>0</v>
      </c>
      <c r="U108" s="426">
        <f t="shared" si="13"/>
        <v>0</v>
      </c>
      <c r="V108" s="426">
        <f t="shared" si="13"/>
        <v>0</v>
      </c>
      <c r="W108" s="426">
        <f t="shared" si="13"/>
        <v>0</v>
      </c>
    </row>
    <row r="109" spans="2:23">
      <c r="B109" s="46" t="s">
        <v>52</v>
      </c>
      <c r="C109" s="47" t="s">
        <v>78</v>
      </c>
      <c r="D109" s="427">
        <f t="shared" ref="D109:W109" si="14">SUM(D96:D108)</f>
        <v>0</v>
      </c>
      <c r="E109" s="427">
        <f>SUM(E96:E108)</f>
        <v>0</v>
      </c>
      <c r="F109" s="427">
        <f t="shared" si="14"/>
        <v>0</v>
      </c>
      <c r="G109" s="427">
        <f t="shared" si="14"/>
        <v>0</v>
      </c>
      <c r="H109" s="427">
        <f t="shared" si="14"/>
        <v>0</v>
      </c>
      <c r="I109" s="427">
        <f t="shared" si="14"/>
        <v>0</v>
      </c>
      <c r="J109" s="427">
        <f t="shared" si="14"/>
        <v>0</v>
      </c>
      <c r="K109" s="427">
        <f t="shared" si="14"/>
        <v>0</v>
      </c>
      <c r="L109" s="427">
        <f t="shared" si="14"/>
        <v>0</v>
      </c>
      <c r="M109" s="427">
        <f t="shared" si="14"/>
        <v>0</v>
      </c>
      <c r="N109" s="427">
        <f t="shared" si="14"/>
        <v>0</v>
      </c>
      <c r="O109" s="427">
        <f t="shared" si="14"/>
        <v>0</v>
      </c>
      <c r="P109" s="427">
        <f t="shared" si="14"/>
        <v>0</v>
      </c>
      <c r="Q109" s="427">
        <f t="shared" si="14"/>
        <v>0</v>
      </c>
      <c r="R109" s="427">
        <f t="shared" si="14"/>
        <v>0</v>
      </c>
      <c r="S109" s="427">
        <f t="shared" si="14"/>
        <v>0</v>
      </c>
      <c r="T109" s="427">
        <f t="shared" si="14"/>
        <v>0</v>
      </c>
      <c r="U109" s="427">
        <f t="shared" si="14"/>
        <v>0</v>
      </c>
      <c r="V109" s="427">
        <f t="shared" si="14"/>
        <v>0</v>
      </c>
      <c r="W109" s="427">
        <f t="shared" si="14"/>
        <v>0</v>
      </c>
    </row>
    <row r="110" spans="2:23">
      <c r="B110" s="27"/>
      <c r="C110" s="27"/>
      <c r="D110" s="27"/>
      <c r="E110" s="27"/>
      <c r="F110" s="27"/>
      <c r="G110" s="27"/>
      <c r="H110" s="27"/>
      <c r="I110" s="27"/>
      <c r="J110" s="27"/>
      <c r="K110" s="27"/>
      <c r="L110" s="27"/>
      <c r="M110" s="27"/>
      <c r="N110" s="27"/>
      <c r="O110" s="27"/>
      <c r="P110" s="27"/>
      <c r="Q110" s="27"/>
      <c r="R110" s="27"/>
      <c r="S110" s="27"/>
      <c r="T110" s="27"/>
      <c r="U110" s="27"/>
      <c r="V110" s="27"/>
      <c r="W110" s="27"/>
    </row>
    <row r="111" spans="2:23" ht="28.8">
      <c r="B111" s="46" t="s">
        <v>408</v>
      </c>
      <c r="C111" s="131">
        <f>SUMPRODUCT(D88:W88,D109:W109)</f>
        <v>0</v>
      </c>
      <c r="D111" s="2"/>
      <c r="E111" s="331"/>
      <c r="F111" s="332"/>
      <c r="G111" s="2"/>
      <c r="H111" s="2"/>
      <c r="I111" s="2"/>
      <c r="J111" s="2"/>
      <c r="K111" s="2"/>
      <c r="L111" s="2"/>
      <c r="M111" s="2"/>
      <c r="N111" s="27"/>
      <c r="O111" s="27"/>
      <c r="P111" s="27"/>
      <c r="Q111" s="27"/>
      <c r="R111" s="27"/>
      <c r="S111" s="27"/>
      <c r="T111" s="27"/>
      <c r="U111" s="27"/>
      <c r="V111" s="27"/>
      <c r="W111" s="27"/>
    </row>
    <row r="112" spans="2:23">
      <c r="B112" s="105"/>
      <c r="C112" s="105"/>
      <c r="D112" s="132"/>
      <c r="E112" s="138"/>
      <c r="F112" s="137"/>
      <c r="G112" s="132"/>
      <c r="H112" s="132"/>
      <c r="I112" s="132"/>
      <c r="J112" s="132"/>
      <c r="K112" s="132"/>
      <c r="L112" s="132"/>
      <c r="M112" s="132"/>
    </row>
    <row r="113" spans="2:23">
      <c r="B113" s="322"/>
      <c r="C113" s="322"/>
      <c r="D113" s="27"/>
      <c r="E113" s="321"/>
      <c r="F113" s="27"/>
      <c r="G113" s="27"/>
      <c r="H113" s="27"/>
      <c r="I113" s="27"/>
      <c r="J113" s="27"/>
      <c r="K113" s="27"/>
      <c r="L113" s="27"/>
      <c r="M113" s="27"/>
      <c r="N113" s="27"/>
      <c r="O113" s="27"/>
      <c r="P113" s="27"/>
      <c r="Q113" s="27"/>
      <c r="R113" s="27"/>
      <c r="S113" s="27"/>
      <c r="T113" s="27"/>
      <c r="U113" s="27"/>
      <c r="V113" s="27"/>
      <c r="W113" s="27"/>
    </row>
    <row r="114" spans="2:23">
      <c r="B114" s="9" t="s">
        <v>258</v>
      </c>
      <c r="C114" s="28"/>
      <c r="D114" s="28"/>
      <c r="E114" s="28"/>
      <c r="F114" s="28"/>
      <c r="G114" s="28"/>
      <c r="H114" s="28"/>
      <c r="I114" s="28"/>
      <c r="J114" s="28"/>
      <c r="K114" s="28"/>
      <c r="L114" s="28"/>
      <c r="M114" s="28"/>
      <c r="N114" s="28"/>
      <c r="O114" s="28"/>
      <c r="P114" s="28"/>
      <c r="Q114" s="28"/>
      <c r="R114" s="28"/>
      <c r="S114" s="28"/>
      <c r="T114" s="28"/>
      <c r="U114" s="28"/>
      <c r="V114" s="28"/>
      <c r="W114" s="28"/>
    </row>
    <row r="115" spans="2:23">
      <c r="B115" s="322"/>
      <c r="C115" s="322"/>
      <c r="D115" s="322"/>
      <c r="E115" s="322"/>
      <c r="F115" s="322"/>
      <c r="G115" s="322"/>
      <c r="H115" s="322"/>
      <c r="I115" s="322"/>
      <c r="J115" s="322"/>
      <c r="K115" s="322"/>
      <c r="L115" s="322"/>
      <c r="M115" s="322"/>
      <c r="N115" s="322"/>
      <c r="O115" s="322"/>
      <c r="P115" s="322"/>
      <c r="Q115" s="322"/>
      <c r="R115" s="322"/>
      <c r="S115" s="322"/>
      <c r="T115" s="322"/>
      <c r="U115" s="322"/>
      <c r="V115" s="322"/>
      <c r="W115" s="322"/>
    </row>
    <row r="116" spans="2:23" ht="28.8">
      <c r="B116" s="38" t="s">
        <v>380</v>
      </c>
      <c r="C116" s="39" t="s">
        <v>259</v>
      </c>
      <c r="D116" s="317"/>
      <c r="E116" s="26"/>
    </row>
    <row r="117" spans="2:23">
      <c r="B117" s="38" t="s">
        <v>379</v>
      </c>
      <c r="C117" s="39" t="s">
        <v>259</v>
      </c>
      <c r="D117" s="317"/>
      <c r="E117" s="26"/>
    </row>
    <row r="118" spans="2:23">
      <c r="B118" s="38" t="s">
        <v>260</v>
      </c>
      <c r="C118" s="39" t="s">
        <v>259</v>
      </c>
      <c r="D118" s="317"/>
      <c r="E118" s="59"/>
    </row>
    <row r="120" spans="2:23">
      <c r="B120" s="122" t="s">
        <v>82</v>
      </c>
      <c r="C120" s="121" t="s">
        <v>11</v>
      </c>
      <c r="D120" s="318" t="s">
        <v>80</v>
      </c>
    </row>
    <row r="121" spans="2:23">
      <c r="B121" s="38" t="s">
        <v>248</v>
      </c>
      <c r="C121" s="39" t="s">
        <v>251</v>
      </c>
      <c r="D121" s="317"/>
    </row>
    <row r="122" spans="2:23">
      <c r="B122" s="38" t="s">
        <v>247</v>
      </c>
      <c r="C122" s="39" t="s">
        <v>252</v>
      </c>
      <c r="D122" s="317"/>
      <c r="E122" s="26"/>
    </row>
    <row r="124" spans="2:23">
      <c r="B124" s="122" t="s">
        <v>249</v>
      </c>
      <c r="C124" s="121" t="s">
        <v>11</v>
      </c>
      <c r="D124" s="318" t="s">
        <v>80</v>
      </c>
    </row>
    <row r="125" spans="2:23">
      <c r="B125" s="38" t="s">
        <v>250</v>
      </c>
      <c r="C125" s="39" t="s">
        <v>253</v>
      </c>
      <c r="D125" s="317"/>
    </row>
    <row r="126" spans="2:23">
      <c r="B126" s="38" t="s">
        <v>266</v>
      </c>
      <c r="C126" s="39" t="s">
        <v>253</v>
      </c>
      <c r="D126" s="317"/>
    </row>
    <row r="128" spans="2:23">
      <c r="B128" s="59" t="s">
        <v>531</v>
      </c>
    </row>
    <row r="129" spans="2:24">
      <c r="B129" s="59" t="s">
        <v>267</v>
      </c>
    </row>
    <row r="132" spans="2:24">
      <c r="B132" s="9" t="s">
        <v>229</v>
      </c>
      <c r="C132" s="28"/>
      <c r="D132" s="28"/>
      <c r="E132" s="28"/>
      <c r="F132" s="28"/>
      <c r="G132" s="28"/>
      <c r="H132" s="28"/>
      <c r="I132" s="28"/>
      <c r="J132" s="28"/>
      <c r="K132" s="28"/>
      <c r="L132" s="28"/>
      <c r="M132" s="28"/>
      <c r="N132" s="28"/>
      <c r="O132" s="28"/>
      <c r="P132" s="28"/>
      <c r="Q132" s="28"/>
      <c r="R132" s="28"/>
      <c r="S132" s="28"/>
      <c r="T132" s="28"/>
      <c r="U132" s="28"/>
      <c r="V132" s="28"/>
      <c r="W132" s="28"/>
      <c r="X132" s="27"/>
    </row>
    <row r="133" spans="2:24">
      <c r="B133" s="120"/>
      <c r="C133" s="27"/>
      <c r="D133" s="26"/>
      <c r="E133" s="26"/>
      <c r="F133" s="26"/>
      <c r="G133" s="27"/>
      <c r="H133" s="27"/>
      <c r="I133" s="27"/>
      <c r="J133" s="27"/>
      <c r="K133" s="27"/>
      <c r="L133" s="27"/>
      <c r="M133" s="27"/>
      <c r="N133" s="27"/>
      <c r="O133" s="27"/>
      <c r="P133" s="27"/>
      <c r="Q133" s="27"/>
      <c r="R133" s="27"/>
      <c r="S133" s="27"/>
      <c r="T133" s="27"/>
      <c r="U133" s="27"/>
      <c r="V133" s="27"/>
      <c r="W133" s="27"/>
      <c r="X133" s="27"/>
    </row>
    <row r="134" spans="2:24">
      <c r="B134" s="419"/>
      <c r="C134" s="121" t="s">
        <v>11</v>
      </c>
      <c r="D134" s="420"/>
      <c r="E134" s="26"/>
      <c r="F134" s="26"/>
      <c r="G134" s="27"/>
      <c r="H134" s="27"/>
      <c r="I134" s="27"/>
      <c r="J134" s="27"/>
      <c r="K134" s="27"/>
      <c r="L134" s="27"/>
      <c r="M134" s="27"/>
      <c r="N134" s="27"/>
      <c r="O134" s="27"/>
      <c r="P134" s="27"/>
      <c r="Q134" s="27"/>
      <c r="R134" s="27"/>
      <c r="S134" s="27"/>
      <c r="T134" s="27"/>
      <c r="U134" s="27"/>
      <c r="V134" s="27"/>
      <c r="W134" s="27"/>
      <c r="X134" s="27"/>
    </row>
    <row r="135" spans="2:24">
      <c r="B135" s="63" t="s">
        <v>3</v>
      </c>
      <c r="C135" s="421" t="s">
        <v>2</v>
      </c>
      <c r="D135" s="422">
        <f>'Common Parameters'!D5</f>
        <v>6.7749999999999998E-3</v>
      </c>
      <c r="E135" s="29"/>
      <c r="F135" s="29"/>
      <c r="G135" s="29"/>
      <c r="H135" s="29"/>
      <c r="I135" s="29"/>
      <c r="J135" s="29"/>
      <c r="K135" s="27"/>
      <c r="L135" s="27"/>
      <c r="M135" s="27"/>
      <c r="N135" s="27"/>
      <c r="O135" s="27"/>
      <c r="P135" s="27"/>
      <c r="Q135" s="27"/>
      <c r="R135" s="27"/>
      <c r="S135" s="27"/>
      <c r="T135" s="27"/>
      <c r="U135" s="27"/>
      <c r="V135" s="27"/>
      <c r="W135" s="27"/>
      <c r="X135" s="27"/>
    </row>
    <row r="136" spans="2:24">
      <c r="B136" s="177" t="s">
        <v>75</v>
      </c>
      <c r="C136" s="7"/>
      <c r="D136" s="127">
        <f t="shared" ref="D136:W136" si="15">IF(D142&gt;0,($D$82)/(1-(1/(1+$D$82)^D142)),0)</f>
        <v>0</v>
      </c>
      <c r="E136" s="127">
        <f t="shared" si="15"/>
        <v>0</v>
      </c>
      <c r="F136" s="127">
        <f t="shared" si="15"/>
        <v>0</v>
      </c>
      <c r="G136" s="127">
        <f t="shared" si="15"/>
        <v>0</v>
      </c>
      <c r="H136" s="127">
        <f t="shared" si="15"/>
        <v>0</v>
      </c>
      <c r="I136" s="127">
        <f t="shared" si="15"/>
        <v>0</v>
      </c>
      <c r="J136" s="127">
        <f t="shared" si="15"/>
        <v>0</v>
      </c>
      <c r="K136" s="127">
        <f t="shared" si="15"/>
        <v>0</v>
      </c>
      <c r="L136" s="127">
        <f t="shared" si="15"/>
        <v>0</v>
      </c>
      <c r="M136" s="127">
        <f t="shared" si="15"/>
        <v>0</v>
      </c>
      <c r="N136" s="127">
        <f t="shared" si="15"/>
        <v>0</v>
      </c>
      <c r="O136" s="127">
        <f t="shared" si="15"/>
        <v>0</v>
      </c>
      <c r="P136" s="127">
        <f t="shared" si="15"/>
        <v>0</v>
      </c>
      <c r="Q136" s="127">
        <f t="shared" si="15"/>
        <v>0</v>
      </c>
      <c r="R136" s="127">
        <f t="shared" si="15"/>
        <v>0</v>
      </c>
      <c r="S136" s="127">
        <f t="shared" si="15"/>
        <v>0</v>
      </c>
      <c r="T136" s="127">
        <f t="shared" si="15"/>
        <v>0</v>
      </c>
      <c r="U136" s="127">
        <f t="shared" si="15"/>
        <v>0</v>
      </c>
      <c r="V136" s="127">
        <f t="shared" si="15"/>
        <v>0</v>
      </c>
      <c r="W136" s="127">
        <f t="shared" si="15"/>
        <v>0</v>
      </c>
      <c r="X136" s="27"/>
    </row>
    <row r="137" spans="2:24">
      <c r="B137" s="27"/>
      <c r="C137" s="27"/>
      <c r="D137" s="27"/>
      <c r="E137" s="27"/>
      <c r="F137" s="27"/>
      <c r="G137" s="27"/>
      <c r="H137" s="27"/>
      <c r="I137" s="27"/>
      <c r="J137" s="27"/>
      <c r="K137" s="27"/>
      <c r="L137" s="27"/>
      <c r="M137" s="27"/>
      <c r="N137" s="27"/>
      <c r="O137" s="27"/>
      <c r="P137" s="27"/>
      <c r="Q137" s="27"/>
      <c r="R137" s="27"/>
      <c r="S137" s="27"/>
      <c r="T137" s="27"/>
      <c r="U137" s="27"/>
      <c r="V137" s="27"/>
      <c r="W137" s="27"/>
      <c r="X137" s="27"/>
    </row>
    <row r="138" spans="2:24">
      <c r="B138" s="27"/>
      <c r="C138" s="27"/>
      <c r="D138" s="14" t="s">
        <v>502</v>
      </c>
      <c r="E138" s="50"/>
      <c r="F138" s="50"/>
      <c r="G138" s="50"/>
      <c r="H138" s="50"/>
      <c r="I138" s="50"/>
      <c r="J138" s="50"/>
      <c r="K138" s="50"/>
      <c r="L138" s="50"/>
      <c r="M138" s="50"/>
      <c r="N138" s="50"/>
      <c r="O138" s="50"/>
      <c r="P138" s="50"/>
      <c r="Q138" s="50"/>
      <c r="R138" s="50"/>
      <c r="S138" s="50"/>
      <c r="T138" s="50"/>
      <c r="U138" s="50"/>
      <c r="V138" s="50"/>
      <c r="W138" s="51"/>
      <c r="X138" s="27"/>
    </row>
    <row r="139" spans="2:24">
      <c r="B139" s="27"/>
      <c r="C139" s="27"/>
      <c r="D139" s="92">
        <v>1</v>
      </c>
      <c r="E139" s="128">
        <v>2</v>
      </c>
      <c r="F139" s="92">
        <v>3</v>
      </c>
      <c r="G139" s="128">
        <v>4</v>
      </c>
      <c r="H139" s="92">
        <v>5</v>
      </c>
      <c r="I139" s="128">
        <v>6</v>
      </c>
      <c r="J139" s="92">
        <v>7</v>
      </c>
      <c r="K139" s="128">
        <v>8</v>
      </c>
      <c r="L139" s="92">
        <v>9</v>
      </c>
      <c r="M139" s="129">
        <v>10</v>
      </c>
      <c r="N139" s="128">
        <v>11</v>
      </c>
      <c r="O139" s="92">
        <v>12</v>
      </c>
      <c r="P139" s="128">
        <v>13</v>
      </c>
      <c r="Q139" s="92">
        <v>14</v>
      </c>
      <c r="R139" s="129">
        <v>15</v>
      </c>
      <c r="S139" s="128">
        <v>16</v>
      </c>
      <c r="T139" s="92">
        <v>17</v>
      </c>
      <c r="U139" s="128">
        <v>18</v>
      </c>
      <c r="V139" s="92">
        <v>19</v>
      </c>
      <c r="W139" s="129">
        <v>20</v>
      </c>
      <c r="X139" s="27"/>
    </row>
    <row r="140" spans="2:24">
      <c r="B140" s="36"/>
      <c r="C140" s="37" t="s">
        <v>11</v>
      </c>
      <c r="D140" s="135" t="str">
        <f>'Common Parameters'!D16</f>
        <v>spare</v>
      </c>
      <c r="E140" s="135" t="str">
        <f>'Common Parameters'!E16</f>
        <v>spare</v>
      </c>
      <c r="F140" s="135" t="str">
        <f>'Common Parameters'!F16</f>
        <v>spare</v>
      </c>
      <c r="G140" s="135" t="str">
        <f>'Common Parameters'!G16</f>
        <v>spare</v>
      </c>
      <c r="H140" s="135" t="str">
        <f>'Common Parameters'!H16</f>
        <v>spare</v>
      </c>
      <c r="I140" s="135" t="str">
        <f>'Common Parameters'!I16</f>
        <v>spare</v>
      </c>
      <c r="J140" s="135" t="str">
        <f>'Common Parameters'!J16</f>
        <v>spare</v>
      </c>
      <c r="K140" s="135" t="str">
        <f>'Common Parameters'!K16</f>
        <v>spare</v>
      </c>
      <c r="L140" s="135" t="str">
        <f>'Common Parameters'!L16</f>
        <v>spare</v>
      </c>
      <c r="M140" s="135" t="str">
        <f>'Common Parameters'!M16</f>
        <v>spare</v>
      </c>
      <c r="N140" s="135" t="str">
        <f>'Common Parameters'!N16</f>
        <v>spare</v>
      </c>
      <c r="O140" s="135" t="str">
        <f>'Common Parameters'!O16</f>
        <v>spare</v>
      </c>
      <c r="P140" s="135" t="str">
        <f>'Common Parameters'!P16</f>
        <v>spare</v>
      </c>
      <c r="Q140" s="135" t="str">
        <f>'Common Parameters'!Q16</f>
        <v>spare</v>
      </c>
      <c r="R140" s="135" t="str">
        <f>'Common Parameters'!R16</f>
        <v>spare</v>
      </c>
      <c r="S140" s="135" t="str">
        <f>'Common Parameters'!S16</f>
        <v>spare</v>
      </c>
      <c r="T140" s="135" t="str">
        <f>'Common Parameters'!T16</f>
        <v>spare</v>
      </c>
      <c r="U140" s="135" t="str">
        <f>'Common Parameters'!U16</f>
        <v>spare</v>
      </c>
      <c r="V140" s="135" t="str">
        <f>'Common Parameters'!V16</f>
        <v>spare</v>
      </c>
      <c r="W140" s="135" t="str">
        <f>'Common Parameters'!W16</f>
        <v>spare</v>
      </c>
      <c r="X140" s="27"/>
    </row>
    <row r="141" spans="2:24">
      <c r="B141" s="38" t="s">
        <v>77</v>
      </c>
      <c r="C141" s="423" t="s">
        <v>5</v>
      </c>
      <c r="D141" s="130">
        <f>'Common Parameters'!D19</f>
        <v>0</v>
      </c>
      <c r="E141" s="130">
        <f>'Common Parameters'!E19</f>
        <v>0</v>
      </c>
      <c r="F141" s="130">
        <f>'Common Parameters'!F19</f>
        <v>0</v>
      </c>
      <c r="G141" s="130">
        <f>'Common Parameters'!G19</f>
        <v>0</v>
      </c>
      <c r="H141" s="130">
        <f>'Common Parameters'!H19</f>
        <v>0</v>
      </c>
      <c r="I141" s="130">
        <f>'Common Parameters'!I19</f>
        <v>0</v>
      </c>
      <c r="J141" s="130">
        <f>'Common Parameters'!J19</f>
        <v>0</v>
      </c>
      <c r="K141" s="130">
        <f>'Common Parameters'!K19</f>
        <v>0</v>
      </c>
      <c r="L141" s="130">
        <f>'Common Parameters'!L19</f>
        <v>0</v>
      </c>
      <c r="M141" s="130">
        <f>'Common Parameters'!M19</f>
        <v>0</v>
      </c>
      <c r="N141" s="130">
        <f>'Common Parameters'!N19</f>
        <v>0</v>
      </c>
      <c r="O141" s="130">
        <f>'Common Parameters'!O19</f>
        <v>0</v>
      </c>
      <c r="P141" s="130">
        <f>'Common Parameters'!P19</f>
        <v>0</v>
      </c>
      <c r="Q141" s="130">
        <f>'Common Parameters'!Q19</f>
        <v>0</v>
      </c>
      <c r="R141" s="130">
        <f>'Common Parameters'!R19</f>
        <v>0</v>
      </c>
      <c r="S141" s="130">
        <f>'Common Parameters'!S19</f>
        <v>0</v>
      </c>
      <c r="T141" s="130">
        <f>'Common Parameters'!T19</f>
        <v>0</v>
      </c>
      <c r="U141" s="130">
        <f>'Common Parameters'!U19</f>
        <v>0</v>
      </c>
      <c r="V141" s="130">
        <f>'Common Parameters'!V19</f>
        <v>0</v>
      </c>
      <c r="W141" s="130">
        <f>'Common Parameters'!W19</f>
        <v>0</v>
      </c>
      <c r="X141" s="27"/>
    </row>
    <row r="142" spans="2:24">
      <c r="B142" s="38" t="s">
        <v>16</v>
      </c>
      <c r="C142" s="423" t="s">
        <v>44</v>
      </c>
      <c r="D142" s="424">
        <f>'Common Parameters'!D20</f>
        <v>0</v>
      </c>
      <c r="E142" s="424">
        <f>'Common Parameters'!E20</f>
        <v>0</v>
      </c>
      <c r="F142" s="424">
        <f>'Common Parameters'!F20</f>
        <v>0</v>
      </c>
      <c r="G142" s="424">
        <f>'Common Parameters'!G20</f>
        <v>0</v>
      </c>
      <c r="H142" s="424">
        <f>'Common Parameters'!H20</f>
        <v>0</v>
      </c>
      <c r="I142" s="424">
        <f>'Common Parameters'!I20</f>
        <v>0</v>
      </c>
      <c r="J142" s="424">
        <f>'Common Parameters'!J20</f>
        <v>0</v>
      </c>
      <c r="K142" s="424">
        <f>'Common Parameters'!K20</f>
        <v>0</v>
      </c>
      <c r="L142" s="424">
        <f>'Common Parameters'!L20</f>
        <v>0</v>
      </c>
      <c r="M142" s="424">
        <f>'Common Parameters'!M20</f>
        <v>0</v>
      </c>
      <c r="N142" s="424">
        <f>'Common Parameters'!N20</f>
        <v>0</v>
      </c>
      <c r="O142" s="424">
        <f>'Common Parameters'!O20</f>
        <v>0</v>
      </c>
      <c r="P142" s="424">
        <f>'Common Parameters'!P20</f>
        <v>0</v>
      </c>
      <c r="Q142" s="424">
        <f>'Common Parameters'!Q20</f>
        <v>0</v>
      </c>
      <c r="R142" s="424">
        <f>'Common Parameters'!R20</f>
        <v>0</v>
      </c>
      <c r="S142" s="424">
        <f>'Common Parameters'!S20</f>
        <v>0</v>
      </c>
      <c r="T142" s="424">
        <f>'Common Parameters'!T20</f>
        <v>0</v>
      </c>
      <c r="U142" s="424">
        <f>'Common Parameters'!U20</f>
        <v>0</v>
      </c>
      <c r="V142" s="424">
        <f>'Common Parameters'!V20</f>
        <v>0</v>
      </c>
      <c r="W142" s="424">
        <f>'Common Parameters'!W20</f>
        <v>0</v>
      </c>
      <c r="X142" s="27"/>
    </row>
    <row r="143" spans="2:24">
      <c r="B143" s="38" t="s">
        <v>309</v>
      </c>
      <c r="C143" s="423" t="s">
        <v>70</v>
      </c>
      <c r="D143" s="424">
        <f>'Common Parameters'!D24</f>
        <v>0</v>
      </c>
      <c r="E143" s="424">
        <f>'Common Parameters'!E24</f>
        <v>0</v>
      </c>
      <c r="F143" s="424">
        <f>'Common Parameters'!F24</f>
        <v>0</v>
      </c>
      <c r="G143" s="424">
        <f>'Common Parameters'!G24</f>
        <v>0</v>
      </c>
      <c r="H143" s="424">
        <f>'Common Parameters'!H24</f>
        <v>0</v>
      </c>
      <c r="I143" s="424">
        <f>'Common Parameters'!I24</f>
        <v>0</v>
      </c>
      <c r="J143" s="424">
        <f>'Common Parameters'!J24</f>
        <v>0</v>
      </c>
      <c r="K143" s="424">
        <f>'Common Parameters'!K24</f>
        <v>0</v>
      </c>
      <c r="L143" s="424">
        <f>'Common Parameters'!L24</f>
        <v>0</v>
      </c>
      <c r="M143" s="424">
        <f>'Common Parameters'!M24</f>
        <v>0</v>
      </c>
      <c r="N143" s="424">
        <f>'Common Parameters'!N24</f>
        <v>0</v>
      </c>
      <c r="O143" s="424">
        <f>'Common Parameters'!O24</f>
        <v>0</v>
      </c>
      <c r="P143" s="424">
        <f>'Common Parameters'!P24</f>
        <v>0</v>
      </c>
      <c r="Q143" s="424">
        <f>'Common Parameters'!Q24</f>
        <v>0</v>
      </c>
      <c r="R143" s="424">
        <f>'Common Parameters'!R24</f>
        <v>0</v>
      </c>
      <c r="S143" s="424">
        <f>'Common Parameters'!S24</f>
        <v>0</v>
      </c>
      <c r="T143" s="424">
        <f>'Common Parameters'!T24</f>
        <v>0</v>
      </c>
      <c r="U143" s="424">
        <f>'Common Parameters'!U24</f>
        <v>0</v>
      </c>
      <c r="V143" s="424">
        <f>'Common Parameters'!V24</f>
        <v>0</v>
      </c>
      <c r="W143" s="424">
        <f>'Common Parameters'!W24</f>
        <v>0</v>
      </c>
      <c r="X143" s="27"/>
    </row>
    <row r="144" spans="2:24">
      <c r="B144" s="38" t="s">
        <v>310</v>
      </c>
      <c r="C144" s="423" t="s">
        <v>70</v>
      </c>
      <c r="D144" s="424">
        <f>'Common Parameters'!D25</f>
        <v>0</v>
      </c>
      <c r="E144" s="424">
        <f>'Common Parameters'!E25</f>
        <v>0</v>
      </c>
      <c r="F144" s="424">
        <f>'Common Parameters'!F25</f>
        <v>0</v>
      </c>
      <c r="G144" s="424">
        <f>'Common Parameters'!G25</f>
        <v>0</v>
      </c>
      <c r="H144" s="424">
        <f>'Common Parameters'!H25</f>
        <v>0</v>
      </c>
      <c r="I144" s="424">
        <f>'Common Parameters'!I25</f>
        <v>0</v>
      </c>
      <c r="J144" s="424">
        <f>'Common Parameters'!J25</f>
        <v>0</v>
      </c>
      <c r="K144" s="424">
        <f>'Common Parameters'!K25</f>
        <v>0</v>
      </c>
      <c r="L144" s="424">
        <f>'Common Parameters'!L25</f>
        <v>0</v>
      </c>
      <c r="M144" s="424">
        <f>'Common Parameters'!M25</f>
        <v>0</v>
      </c>
      <c r="N144" s="424">
        <f>'Common Parameters'!N25</f>
        <v>0</v>
      </c>
      <c r="O144" s="424">
        <f>'Common Parameters'!O25</f>
        <v>0</v>
      </c>
      <c r="P144" s="424">
        <f>'Common Parameters'!P25</f>
        <v>0</v>
      </c>
      <c r="Q144" s="424">
        <f>'Common Parameters'!Q25</f>
        <v>0</v>
      </c>
      <c r="R144" s="424">
        <f>'Common Parameters'!R25</f>
        <v>0</v>
      </c>
      <c r="S144" s="424">
        <f>'Common Parameters'!S25</f>
        <v>0</v>
      </c>
      <c r="T144" s="424">
        <f>'Common Parameters'!T25</f>
        <v>0</v>
      </c>
      <c r="U144" s="424">
        <f>'Common Parameters'!U25</f>
        <v>0</v>
      </c>
      <c r="V144" s="424">
        <f>'Common Parameters'!V25</f>
        <v>0</v>
      </c>
      <c r="W144" s="424">
        <f>'Common Parameters'!W25</f>
        <v>0</v>
      </c>
      <c r="X144" s="27"/>
    </row>
    <row r="145" spans="2:24">
      <c r="B145" s="38" t="s">
        <v>103</v>
      </c>
      <c r="C145" s="423" t="s">
        <v>70</v>
      </c>
      <c r="D145" s="424">
        <f>'Common Parameters'!D26</f>
        <v>0</v>
      </c>
      <c r="E145" s="424">
        <f>'Common Parameters'!E26</f>
        <v>0</v>
      </c>
      <c r="F145" s="424">
        <f>'Common Parameters'!F26</f>
        <v>0</v>
      </c>
      <c r="G145" s="424">
        <f>'Common Parameters'!G26</f>
        <v>0</v>
      </c>
      <c r="H145" s="424">
        <f>'Common Parameters'!H26</f>
        <v>0</v>
      </c>
      <c r="I145" s="424">
        <f>'Common Parameters'!I26</f>
        <v>0</v>
      </c>
      <c r="J145" s="424">
        <f>'Common Parameters'!J26</f>
        <v>0</v>
      </c>
      <c r="K145" s="424">
        <f>'Common Parameters'!K26</f>
        <v>0</v>
      </c>
      <c r="L145" s="424">
        <f>'Common Parameters'!L26</f>
        <v>0</v>
      </c>
      <c r="M145" s="424">
        <f>'Common Parameters'!M26</f>
        <v>0</v>
      </c>
      <c r="N145" s="424">
        <f>'Common Parameters'!N26</f>
        <v>0</v>
      </c>
      <c r="O145" s="424">
        <f>'Common Parameters'!O26</f>
        <v>0</v>
      </c>
      <c r="P145" s="424">
        <f>'Common Parameters'!P26</f>
        <v>0</v>
      </c>
      <c r="Q145" s="424">
        <f>'Common Parameters'!Q26</f>
        <v>0</v>
      </c>
      <c r="R145" s="424">
        <f>'Common Parameters'!R26</f>
        <v>0</v>
      </c>
      <c r="S145" s="424">
        <f>'Common Parameters'!S26</f>
        <v>0</v>
      </c>
      <c r="T145" s="424">
        <f>'Common Parameters'!T26</f>
        <v>0</v>
      </c>
      <c r="U145" s="424">
        <f>'Common Parameters'!U26</f>
        <v>0</v>
      </c>
      <c r="V145" s="424">
        <f>'Common Parameters'!V26</f>
        <v>0</v>
      </c>
      <c r="W145" s="424">
        <f>'Common Parameters'!W26</f>
        <v>0</v>
      </c>
      <c r="X145" s="27"/>
    </row>
    <row r="146" spans="2:24">
      <c r="B146" s="38" t="s">
        <v>381</v>
      </c>
      <c r="C146" s="423" t="s">
        <v>384</v>
      </c>
      <c r="D146" s="428">
        <f>IF(AND(D143="yes",D144="no",D145="no"),0,IF(D140="spare",0,1))</f>
        <v>0</v>
      </c>
      <c r="E146" s="428">
        <f t="shared" ref="E146:W146" si="16">IF(AND(E143="yes",E144="no",E145="no"),0,IF(E140="spare",0,1))</f>
        <v>0</v>
      </c>
      <c r="F146" s="428">
        <f t="shared" si="16"/>
        <v>0</v>
      </c>
      <c r="G146" s="428">
        <f t="shared" si="16"/>
        <v>0</v>
      </c>
      <c r="H146" s="428">
        <f t="shared" si="16"/>
        <v>0</v>
      </c>
      <c r="I146" s="428">
        <f t="shared" si="16"/>
        <v>0</v>
      </c>
      <c r="J146" s="428">
        <f t="shared" si="16"/>
        <v>0</v>
      </c>
      <c r="K146" s="428">
        <f t="shared" si="16"/>
        <v>0</v>
      </c>
      <c r="L146" s="428">
        <f t="shared" si="16"/>
        <v>0</v>
      </c>
      <c r="M146" s="428">
        <f t="shared" si="16"/>
        <v>0</v>
      </c>
      <c r="N146" s="428">
        <f t="shared" si="16"/>
        <v>0</v>
      </c>
      <c r="O146" s="428">
        <f t="shared" si="16"/>
        <v>0</v>
      </c>
      <c r="P146" s="428">
        <f t="shared" si="16"/>
        <v>0</v>
      </c>
      <c r="Q146" s="428">
        <f t="shared" si="16"/>
        <v>0</v>
      </c>
      <c r="R146" s="428">
        <f t="shared" si="16"/>
        <v>0</v>
      </c>
      <c r="S146" s="428">
        <f t="shared" si="16"/>
        <v>0</v>
      </c>
      <c r="T146" s="428">
        <f t="shared" si="16"/>
        <v>0</v>
      </c>
      <c r="U146" s="428">
        <f t="shared" si="16"/>
        <v>0</v>
      </c>
      <c r="V146" s="428">
        <f t="shared" si="16"/>
        <v>0</v>
      </c>
      <c r="W146" s="428">
        <f t="shared" si="16"/>
        <v>0</v>
      </c>
      <c r="X146" s="27"/>
    </row>
    <row r="147" spans="2:24">
      <c r="B147" s="38" t="s">
        <v>382</v>
      </c>
      <c r="C147" s="423" t="s">
        <v>70</v>
      </c>
      <c r="D147" s="428">
        <f>IF(AND(D143="yes",D144="no",D145="no"),0,IF(D140="spare",0,1))</f>
        <v>0</v>
      </c>
      <c r="E147" s="428">
        <f t="shared" ref="E147:W147" si="17">IF(AND(E143="yes",E144="no",E145="no"),0,IF(E140="spare",0,1))</f>
        <v>0</v>
      </c>
      <c r="F147" s="428">
        <f t="shared" si="17"/>
        <v>0</v>
      </c>
      <c r="G147" s="428">
        <f t="shared" si="17"/>
        <v>0</v>
      </c>
      <c r="H147" s="428">
        <f t="shared" si="17"/>
        <v>0</v>
      </c>
      <c r="I147" s="428">
        <f t="shared" si="17"/>
        <v>0</v>
      </c>
      <c r="J147" s="428">
        <f t="shared" si="17"/>
        <v>0</v>
      </c>
      <c r="K147" s="428">
        <f t="shared" si="17"/>
        <v>0</v>
      </c>
      <c r="L147" s="428">
        <f t="shared" si="17"/>
        <v>0</v>
      </c>
      <c r="M147" s="428">
        <f t="shared" si="17"/>
        <v>0</v>
      </c>
      <c r="N147" s="428">
        <f t="shared" si="17"/>
        <v>0</v>
      </c>
      <c r="O147" s="428">
        <f t="shared" si="17"/>
        <v>0</v>
      </c>
      <c r="P147" s="428">
        <f t="shared" si="17"/>
        <v>0</v>
      </c>
      <c r="Q147" s="428">
        <f t="shared" si="17"/>
        <v>0</v>
      </c>
      <c r="R147" s="428">
        <f t="shared" si="17"/>
        <v>0</v>
      </c>
      <c r="S147" s="428">
        <f t="shared" si="17"/>
        <v>0</v>
      </c>
      <c r="T147" s="428">
        <f t="shared" si="17"/>
        <v>0</v>
      </c>
      <c r="U147" s="428">
        <f t="shared" si="17"/>
        <v>0</v>
      </c>
      <c r="V147" s="428">
        <f t="shared" si="17"/>
        <v>0</v>
      </c>
      <c r="W147" s="428">
        <f t="shared" si="17"/>
        <v>0</v>
      </c>
      <c r="X147" s="27"/>
    </row>
    <row r="148" spans="2:24">
      <c r="B148" s="38" t="s">
        <v>383</v>
      </c>
      <c r="C148" s="423" t="s">
        <v>70</v>
      </c>
      <c r="D148" s="428">
        <f>IF(D145="no",0,IF(D140="spare",0,1))</f>
        <v>0</v>
      </c>
      <c r="E148" s="428">
        <f t="shared" ref="E148:W148" si="18">IF(E145="no",0,IF(E140="spare",0,1))</f>
        <v>0</v>
      </c>
      <c r="F148" s="428">
        <f t="shared" si="18"/>
        <v>0</v>
      </c>
      <c r="G148" s="428">
        <f t="shared" si="18"/>
        <v>0</v>
      </c>
      <c r="H148" s="428">
        <f t="shared" si="18"/>
        <v>0</v>
      </c>
      <c r="I148" s="428">
        <f t="shared" si="18"/>
        <v>0</v>
      </c>
      <c r="J148" s="428">
        <f t="shared" si="18"/>
        <v>0</v>
      </c>
      <c r="K148" s="428">
        <f t="shared" si="18"/>
        <v>0</v>
      </c>
      <c r="L148" s="428">
        <f t="shared" si="18"/>
        <v>0</v>
      </c>
      <c r="M148" s="428">
        <f t="shared" si="18"/>
        <v>0</v>
      </c>
      <c r="N148" s="428">
        <f t="shared" si="18"/>
        <v>0</v>
      </c>
      <c r="O148" s="428">
        <f t="shared" si="18"/>
        <v>0</v>
      </c>
      <c r="P148" s="428">
        <f t="shared" si="18"/>
        <v>0</v>
      </c>
      <c r="Q148" s="428">
        <f t="shared" si="18"/>
        <v>0</v>
      </c>
      <c r="R148" s="428">
        <f t="shared" si="18"/>
        <v>0</v>
      </c>
      <c r="S148" s="428">
        <f t="shared" si="18"/>
        <v>0</v>
      </c>
      <c r="T148" s="428">
        <f t="shared" si="18"/>
        <v>0</v>
      </c>
      <c r="U148" s="428">
        <f t="shared" si="18"/>
        <v>0</v>
      </c>
      <c r="V148" s="428">
        <f t="shared" si="18"/>
        <v>0</v>
      </c>
      <c r="W148" s="428">
        <f t="shared" si="18"/>
        <v>0</v>
      </c>
      <c r="X148" s="27"/>
    </row>
    <row r="149" spans="2:24" ht="28.8">
      <c r="B149" s="38" t="s">
        <v>385</v>
      </c>
      <c r="C149" s="423" t="s">
        <v>78</v>
      </c>
      <c r="D149" s="429">
        <f>IF(D141&gt;0,(D147*$D$125*$D$117*(1/SUMIF($D$147:$W$147,1,$D$141:$W$141))),0)</f>
        <v>0</v>
      </c>
      <c r="E149" s="429">
        <f t="shared" ref="E149:W149" si="19">IF(E141&gt;0,(E147*$D$125*$D$117*(1/SUMIF($D$147:$W$147,1,$D$141:$W$141))),0)</f>
        <v>0</v>
      </c>
      <c r="F149" s="429">
        <f t="shared" si="19"/>
        <v>0</v>
      </c>
      <c r="G149" s="429">
        <f t="shared" si="19"/>
        <v>0</v>
      </c>
      <c r="H149" s="429">
        <f t="shared" si="19"/>
        <v>0</v>
      </c>
      <c r="I149" s="429">
        <f t="shared" si="19"/>
        <v>0</v>
      </c>
      <c r="J149" s="429">
        <f t="shared" si="19"/>
        <v>0</v>
      </c>
      <c r="K149" s="429">
        <f t="shared" si="19"/>
        <v>0</v>
      </c>
      <c r="L149" s="429">
        <f t="shared" si="19"/>
        <v>0</v>
      </c>
      <c r="M149" s="429">
        <f t="shared" si="19"/>
        <v>0</v>
      </c>
      <c r="N149" s="429">
        <f t="shared" si="19"/>
        <v>0</v>
      </c>
      <c r="O149" s="429">
        <f t="shared" si="19"/>
        <v>0</v>
      </c>
      <c r="P149" s="429">
        <f t="shared" si="19"/>
        <v>0</v>
      </c>
      <c r="Q149" s="429">
        <f t="shared" si="19"/>
        <v>0</v>
      </c>
      <c r="R149" s="429">
        <f t="shared" si="19"/>
        <v>0</v>
      </c>
      <c r="S149" s="429">
        <f t="shared" si="19"/>
        <v>0</v>
      </c>
      <c r="T149" s="429">
        <f t="shared" si="19"/>
        <v>0</v>
      </c>
      <c r="U149" s="429">
        <f t="shared" si="19"/>
        <v>0</v>
      </c>
      <c r="V149" s="429">
        <f t="shared" si="19"/>
        <v>0</v>
      </c>
      <c r="W149" s="429">
        <f t="shared" si="19"/>
        <v>0</v>
      </c>
      <c r="X149" s="27"/>
    </row>
    <row r="150" spans="2:24">
      <c r="B150" s="38" t="s">
        <v>386</v>
      </c>
      <c r="C150" s="423" t="s">
        <v>78</v>
      </c>
      <c r="D150" s="429">
        <f>IF(D141&gt;0,(D148*$D$125*$D$116*(1/SUMIF($D$148:$W$148,1,$D$141:$W$141))),0)</f>
        <v>0</v>
      </c>
      <c r="E150" s="429">
        <f t="shared" ref="E150:W150" si="20">IF(E141&gt;0,(E148*$D$125*$D$116*(1/SUMIF($D$148:$W$148,1,$D$141:$W$141))),0)</f>
        <v>0</v>
      </c>
      <c r="F150" s="429">
        <f t="shared" si="20"/>
        <v>0</v>
      </c>
      <c r="G150" s="429">
        <f t="shared" si="20"/>
        <v>0</v>
      </c>
      <c r="H150" s="429">
        <f t="shared" si="20"/>
        <v>0</v>
      </c>
      <c r="I150" s="429">
        <f t="shared" si="20"/>
        <v>0</v>
      </c>
      <c r="J150" s="429">
        <f t="shared" si="20"/>
        <v>0</v>
      </c>
      <c r="K150" s="429">
        <f t="shared" si="20"/>
        <v>0</v>
      </c>
      <c r="L150" s="429">
        <f t="shared" si="20"/>
        <v>0</v>
      </c>
      <c r="M150" s="429">
        <f t="shared" si="20"/>
        <v>0</v>
      </c>
      <c r="N150" s="429">
        <f t="shared" si="20"/>
        <v>0</v>
      </c>
      <c r="O150" s="429">
        <f t="shared" si="20"/>
        <v>0</v>
      </c>
      <c r="P150" s="429">
        <f t="shared" si="20"/>
        <v>0</v>
      </c>
      <c r="Q150" s="429">
        <f t="shared" si="20"/>
        <v>0</v>
      </c>
      <c r="R150" s="429">
        <f t="shared" si="20"/>
        <v>0</v>
      </c>
      <c r="S150" s="429">
        <f t="shared" si="20"/>
        <v>0</v>
      </c>
      <c r="T150" s="429">
        <f t="shared" si="20"/>
        <v>0</v>
      </c>
      <c r="U150" s="429">
        <f t="shared" si="20"/>
        <v>0</v>
      </c>
      <c r="V150" s="429">
        <f t="shared" si="20"/>
        <v>0</v>
      </c>
      <c r="W150" s="429">
        <f t="shared" si="20"/>
        <v>0</v>
      </c>
      <c r="X150" s="27"/>
    </row>
    <row r="151" spans="2:24">
      <c r="B151" s="38" t="s">
        <v>266</v>
      </c>
      <c r="C151" s="423" t="s">
        <v>78</v>
      </c>
      <c r="D151" s="429">
        <f>IF(D141&gt;0,(D146*$D$126*$D$118*(1/SUMIF($D$146:$W$146,1,$D$141:$W$141))),0)</f>
        <v>0</v>
      </c>
      <c r="E151" s="429">
        <f t="shared" ref="E151:W151" si="21">IF(E141&gt;0,(E146*$D$126*$D$118*(1/SUMIF($D$146:$W$146,1,$D$141:$W$141))),0)</f>
        <v>0</v>
      </c>
      <c r="F151" s="429">
        <f t="shared" si="21"/>
        <v>0</v>
      </c>
      <c r="G151" s="429">
        <f t="shared" si="21"/>
        <v>0</v>
      </c>
      <c r="H151" s="429">
        <f t="shared" si="21"/>
        <v>0</v>
      </c>
      <c r="I151" s="429">
        <f t="shared" si="21"/>
        <v>0</v>
      </c>
      <c r="J151" s="429">
        <f t="shared" si="21"/>
        <v>0</v>
      </c>
      <c r="K151" s="429">
        <f t="shared" si="21"/>
        <v>0</v>
      </c>
      <c r="L151" s="429">
        <f t="shared" si="21"/>
        <v>0</v>
      </c>
      <c r="M151" s="429">
        <f t="shared" si="21"/>
        <v>0</v>
      </c>
      <c r="N151" s="429">
        <f t="shared" si="21"/>
        <v>0</v>
      </c>
      <c r="O151" s="429">
        <f t="shared" si="21"/>
        <v>0</v>
      </c>
      <c r="P151" s="429">
        <f t="shared" si="21"/>
        <v>0</v>
      </c>
      <c r="Q151" s="429">
        <f t="shared" si="21"/>
        <v>0</v>
      </c>
      <c r="R151" s="429">
        <f t="shared" si="21"/>
        <v>0</v>
      </c>
      <c r="S151" s="429">
        <f t="shared" si="21"/>
        <v>0</v>
      </c>
      <c r="T151" s="429">
        <f t="shared" si="21"/>
        <v>0</v>
      </c>
      <c r="U151" s="429">
        <f t="shared" si="21"/>
        <v>0</v>
      </c>
      <c r="V151" s="429">
        <f t="shared" si="21"/>
        <v>0</v>
      </c>
      <c r="W151" s="429">
        <f t="shared" si="21"/>
        <v>0</v>
      </c>
      <c r="X151" s="27"/>
    </row>
    <row r="152" spans="2:24" ht="28.8">
      <c r="B152" s="38" t="s">
        <v>387</v>
      </c>
      <c r="C152" s="423" t="s">
        <v>78</v>
      </c>
      <c r="D152" s="460" t="e">
        <f>(D146*$D$118*$D$122*D136)/SUMPRODUCT($D$141:$W$141,$D$146:$W$146)+(D147*$D$117*$D$121*D136)/SUMPRODUCT($D$141:$W$141,$D$147:$W$147)+(D148*$D$116*$D$121*D136)/SUMPRODUCT($D$141:$W$141,$D$148:$W$148)</f>
        <v>#DIV/0!</v>
      </c>
      <c r="E152" s="430" t="e">
        <f t="shared" ref="E152:W152" si="22">(E146*$D$118*$D$122*E136)/SUMPRODUCT($D$141:$W$141,$D$146:$W$146)+(E147*$D$117*$D$121*E136)/SUMPRODUCT($D$141:$W$141,$D$147:$W$147)+(E148*$D$116*$D$121*E136)/SUMPRODUCT($D$141:$W$141,$D$148:$W$148)</f>
        <v>#DIV/0!</v>
      </c>
      <c r="F152" s="430" t="e">
        <f t="shared" si="22"/>
        <v>#DIV/0!</v>
      </c>
      <c r="G152" s="430" t="e">
        <f t="shared" si="22"/>
        <v>#DIV/0!</v>
      </c>
      <c r="H152" s="430" t="e">
        <f t="shared" si="22"/>
        <v>#DIV/0!</v>
      </c>
      <c r="I152" s="430" t="e">
        <f t="shared" si="22"/>
        <v>#DIV/0!</v>
      </c>
      <c r="J152" s="430" t="e">
        <f t="shared" si="22"/>
        <v>#DIV/0!</v>
      </c>
      <c r="K152" s="430" t="e">
        <f t="shared" si="22"/>
        <v>#DIV/0!</v>
      </c>
      <c r="L152" s="430" t="e">
        <f t="shared" si="22"/>
        <v>#DIV/0!</v>
      </c>
      <c r="M152" s="430" t="e">
        <f t="shared" si="22"/>
        <v>#DIV/0!</v>
      </c>
      <c r="N152" s="430" t="e">
        <f t="shared" si="22"/>
        <v>#DIV/0!</v>
      </c>
      <c r="O152" s="430" t="e">
        <f t="shared" si="22"/>
        <v>#DIV/0!</v>
      </c>
      <c r="P152" s="430" t="e">
        <f t="shared" si="22"/>
        <v>#DIV/0!</v>
      </c>
      <c r="Q152" s="430" t="e">
        <f t="shared" si="22"/>
        <v>#DIV/0!</v>
      </c>
      <c r="R152" s="430" t="e">
        <f t="shared" si="22"/>
        <v>#DIV/0!</v>
      </c>
      <c r="S152" s="430" t="e">
        <f t="shared" si="22"/>
        <v>#DIV/0!</v>
      </c>
      <c r="T152" s="430" t="e">
        <f t="shared" si="22"/>
        <v>#DIV/0!</v>
      </c>
      <c r="U152" s="430" t="e">
        <f t="shared" si="22"/>
        <v>#DIV/0!</v>
      </c>
      <c r="V152" s="430" t="e">
        <f t="shared" si="22"/>
        <v>#DIV/0!</v>
      </c>
      <c r="W152" s="430" t="e">
        <f t="shared" si="22"/>
        <v>#DIV/0!</v>
      </c>
      <c r="X152" s="27"/>
    </row>
    <row r="153" spans="2:24" ht="28.8">
      <c r="B153" s="38" t="s">
        <v>388</v>
      </c>
      <c r="C153" s="423" t="s">
        <v>78</v>
      </c>
      <c r="D153" s="431" t="e">
        <f>SUM(D149:D152)</f>
        <v>#DIV/0!</v>
      </c>
      <c r="E153" s="431" t="e">
        <f t="shared" ref="E153:W153" si="23">SUM(E149:E152)</f>
        <v>#DIV/0!</v>
      </c>
      <c r="F153" s="431" t="e">
        <f t="shared" si="23"/>
        <v>#DIV/0!</v>
      </c>
      <c r="G153" s="431" t="e">
        <f t="shared" si="23"/>
        <v>#DIV/0!</v>
      </c>
      <c r="H153" s="431" t="e">
        <f t="shared" si="23"/>
        <v>#DIV/0!</v>
      </c>
      <c r="I153" s="431" t="e">
        <f t="shared" si="23"/>
        <v>#DIV/0!</v>
      </c>
      <c r="J153" s="431" t="e">
        <f t="shared" si="23"/>
        <v>#DIV/0!</v>
      </c>
      <c r="K153" s="431" t="e">
        <f t="shared" si="23"/>
        <v>#DIV/0!</v>
      </c>
      <c r="L153" s="431" t="e">
        <f t="shared" si="23"/>
        <v>#DIV/0!</v>
      </c>
      <c r="M153" s="431" t="e">
        <f t="shared" si="23"/>
        <v>#DIV/0!</v>
      </c>
      <c r="N153" s="431" t="e">
        <f t="shared" si="23"/>
        <v>#DIV/0!</v>
      </c>
      <c r="O153" s="431" t="e">
        <f t="shared" si="23"/>
        <v>#DIV/0!</v>
      </c>
      <c r="P153" s="431" t="e">
        <f t="shared" si="23"/>
        <v>#DIV/0!</v>
      </c>
      <c r="Q153" s="431" t="e">
        <f t="shared" si="23"/>
        <v>#DIV/0!</v>
      </c>
      <c r="R153" s="431" t="e">
        <f t="shared" si="23"/>
        <v>#DIV/0!</v>
      </c>
      <c r="S153" s="431" t="e">
        <f t="shared" si="23"/>
        <v>#DIV/0!</v>
      </c>
      <c r="T153" s="431" t="e">
        <f t="shared" si="23"/>
        <v>#DIV/0!</v>
      </c>
      <c r="U153" s="431" t="e">
        <f t="shared" si="23"/>
        <v>#DIV/0!</v>
      </c>
      <c r="V153" s="431" t="e">
        <f t="shared" si="23"/>
        <v>#DIV/0!</v>
      </c>
      <c r="W153" s="431" t="e">
        <f t="shared" si="23"/>
        <v>#DIV/0!</v>
      </c>
      <c r="X153" s="27"/>
    </row>
    <row r="154" spans="2:24">
      <c r="B154" s="27"/>
      <c r="C154" s="27"/>
      <c r="D154" s="27"/>
      <c r="E154" s="27"/>
      <c r="F154" s="27"/>
      <c r="G154" s="27"/>
      <c r="H154" s="27"/>
      <c r="I154" s="27"/>
      <c r="J154" s="27"/>
      <c r="K154" s="27"/>
      <c r="L154" s="27"/>
      <c r="M154" s="27"/>
      <c r="N154" s="27"/>
      <c r="O154" s="27"/>
      <c r="P154" s="27"/>
      <c r="Q154" s="27"/>
      <c r="R154" s="27"/>
      <c r="S154" s="27"/>
      <c r="T154" s="27"/>
      <c r="U154" s="27"/>
      <c r="V154" s="27"/>
      <c r="W154" s="27"/>
      <c r="X154" s="27"/>
    </row>
    <row r="155" spans="2:24">
      <c r="B155" s="94"/>
      <c r="C155" s="183" t="s">
        <v>11</v>
      </c>
      <c r="D155" s="91"/>
    </row>
    <row r="156" spans="2:24">
      <c r="B156" s="241" t="s">
        <v>389</v>
      </c>
      <c r="C156" s="241" t="s">
        <v>72</v>
      </c>
      <c r="D156" s="255" t="e">
        <f>SUMPRODUCT($D$141:$W$141,$D$153:$W$153)</f>
        <v>#DIV/0!</v>
      </c>
    </row>
    <row r="160" spans="2:24"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7" spans="1:24" ht="20.100000000000001" customHeight="1"/>
    <row r="178" spans="1:24" ht="20.100000000000001" customHeight="1"/>
    <row r="179" spans="1:24" ht="20.100000000000001" customHeight="1"/>
    <row r="180" spans="1:24" ht="20.100000000000001" customHeight="1"/>
    <row r="181" spans="1:24" ht="20.100000000000001" customHeight="1"/>
    <row r="182" spans="1:24" ht="20.100000000000001" customHeight="1"/>
    <row r="183" spans="1:24" ht="20.100000000000001" customHeight="1"/>
    <row r="188" spans="1:24" ht="84" customHeight="1"/>
    <row r="189" spans="1:24" s="27" customFormat="1" ht="24.9" customHeight="1">
      <c r="A189"/>
      <c r="B189"/>
      <c r="C189"/>
      <c r="D189"/>
      <c r="E189"/>
      <c r="F189"/>
      <c r="G189"/>
      <c r="H189"/>
      <c r="I189"/>
      <c r="J189"/>
      <c r="K189"/>
      <c r="L189"/>
      <c r="M189"/>
      <c r="N189"/>
      <c r="O189"/>
      <c r="P189"/>
      <c r="Q189"/>
      <c r="R189"/>
      <c r="S189"/>
      <c r="T189"/>
      <c r="U189"/>
      <c r="V189"/>
      <c r="W189"/>
      <c r="X189"/>
    </row>
    <row r="190" spans="1:24" s="27" customFormat="1" ht="24.9" customHeight="1">
      <c r="A190"/>
      <c r="B190"/>
      <c r="C190"/>
      <c r="D190"/>
      <c r="E190"/>
      <c r="F190"/>
      <c r="G190"/>
      <c r="H190"/>
      <c r="I190"/>
      <c r="J190"/>
      <c r="K190"/>
      <c r="L190"/>
      <c r="M190"/>
      <c r="N190"/>
      <c r="O190"/>
      <c r="P190"/>
      <c r="Q190"/>
      <c r="R190"/>
      <c r="S190"/>
      <c r="T190"/>
      <c r="U190"/>
      <c r="V190"/>
      <c r="W190"/>
      <c r="X190"/>
    </row>
    <row r="191" spans="1:24" s="27" customFormat="1" ht="30" customHeight="1">
      <c r="A191"/>
      <c r="B191"/>
      <c r="C191"/>
      <c r="D191"/>
      <c r="E191"/>
      <c r="F191"/>
      <c r="G191"/>
      <c r="H191"/>
      <c r="I191"/>
      <c r="J191"/>
      <c r="K191"/>
      <c r="L191"/>
      <c r="M191"/>
      <c r="N191"/>
      <c r="O191"/>
      <c r="P191"/>
      <c r="Q191"/>
      <c r="R191"/>
      <c r="S191"/>
      <c r="T191"/>
      <c r="U191"/>
      <c r="V191"/>
      <c r="W191"/>
      <c r="X191"/>
    </row>
    <row r="192" spans="1:24" s="27" customFormat="1" ht="36.75" customHeight="1">
      <c r="A192"/>
      <c r="B192"/>
      <c r="C192"/>
      <c r="D192"/>
      <c r="E192"/>
      <c r="F192"/>
      <c r="G192"/>
      <c r="H192"/>
      <c r="I192"/>
      <c r="J192"/>
      <c r="K192"/>
      <c r="L192"/>
      <c r="M192"/>
      <c r="N192"/>
      <c r="O192"/>
      <c r="P192"/>
      <c r="Q192"/>
      <c r="R192"/>
      <c r="S192"/>
      <c r="T192"/>
      <c r="U192"/>
      <c r="V192"/>
      <c r="W192"/>
      <c r="X192"/>
    </row>
    <row r="193" spans="1:24" s="27" customFormat="1" ht="31.5" customHeight="1">
      <c r="A193"/>
      <c r="B193"/>
      <c r="C193"/>
      <c r="D193"/>
      <c r="E193"/>
      <c r="F193"/>
      <c r="G193"/>
      <c r="H193"/>
      <c r="I193"/>
      <c r="J193"/>
      <c r="K193"/>
      <c r="L193"/>
      <c r="M193"/>
      <c r="N193"/>
      <c r="O193"/>
      <c r="P193"/>
      <c r="Q193"/>
      <c r="R193"/>
      <c r="S193"/>
      <c r="T193"/>
      <c r="U193"/>
      <c r="V193"/>
      <c r="W193"/>
      <c r="X193"/>
    </row>
    <row r="194" spans="1:24" s="27" customFormat="1" ht="33" customHeight="1">
      <c r="A194"/>
      <c r="B194"/>
      <c r="C194"/>
      <c r="D194"/>
      <c r="E194"/>
      <c r="F194"/>
      <c r="G194"/>
      <c r="H194"/>
      <c r="I194"/>
      <c r="J194"/>
      <c r="K194"/>
      <c r="L194"/>
      <c r="M194"/>
      <c r="N194"/>
      <c r="O194"/>
      <c r="P194"/>
      <c r="Q194"/>
      <c r="R194"/>
      <c r="S194"/>
      <c r="T194"/>
      <c r="U194"/>
      <c r="V194"/>
      <c r="W194"/>
      <c r="X194"/>
    </row>
    <row r="218" ht="20.100000000000001" customHeight="1"/>
    <row r="219" ht="20.100000000000001" customHeight="1"/>
    <row r="220" ht="20.100000000000001" customHeight="1"/>
    <row r="221" ht="20.100000000000001" customHeight="1"/>
    <row r="222" ht="20.100000000000001" customHeight="1"/>
    <row r="227" ht="20.100000000000001" customHeight="1"/>
    <row r="228" ht="20.100000000000001" customHeight="1"/>
    <row r="229" ht="20.100000000000001" customHeight="1"/>
    <row r="231" ht="34.5" customHeight="1"/>
    <row r="235" ht="30.75" customHeight="1"/>
    <row r="245" ht="20.100000000000001" customHeight="1"/>
    <row r="246" ht="20.100000000000001" customHeight="1"/>
    <row r="322" ht="24.75" customHeight="1"/>
    <row r="328" ht="30" customHeight="1"/>
    <row r="329" ht="30" customHeight="1"/>
    <row r="332" ht="28.5" customHeight="1"/>
    <row r="333" ht="27" customHeight="1"/>
    <row r="334" ht="27" customHeight="1"/>
    <row r="335" ht="27" customHeight="1"/>
    <row r="336" ht="25.5" customHeight="1"/>
    <row r="337" ht="30" customHeight="1"/>
    <row r="338" ht="30" customHeight="1"/>
    <row r="340" ht="30" customHeight="1"/>
    <row r="341" ht="30" customHeight="1"/>
    <row r="342" ht="30" customHeight="1"/>
    <row r="343" ht="30" customHeight="1"/>
    <row r="344" ht="30" customHeight="1"/>
  </sheetData>
  <customSheetViews>
    <customSheetView guid="{C8B949A4-274B-420A-9033-9CAB608818B6}">
      <pageMargins left="0.7" right="0.7" top="0.78740157499999996" bottom="0.78740157499999996" header="0.3" footer="0.3"/>
    </customSheetView>
  </customSheetViews>
  <pageMargins left="0.7" right="0.7" top="0.78740157499999996" bottom="0.78740157499999996" header="0.3" footer="0.3"/>
  <pageSetup paperSize="9" scale="2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95"/>
  <sheetViews>
    <sheetView showGridLines="0" zoomScale="80" zoomScaleNormal="80" workbookViewId="0">
      <selection activeCell="A108" sqref="A108"/>
    </sheetView>
  </sheetViews>
  <sheetFormatPr defaultColWidth="11.5546875" defaultRowHeight="14.4"/>
  <cols>
    <col min="1" max="1" width="23.5546875" customWidth="1"/>
    <col min="2" max="2" width="54.33203125" customWidth="1"/>
    <col min="3" max="3" width="27.88671875" customWidth="1"/>
    <col min="4" max="11" width="25.33203125" bestFit="1" customWidth="1"/>
    <col min="12" max="22" width="13.44140625" bestFit="1" customWidth="1"/>
  </cols>
  <sheetData>
    <row r="1" spans="1:23" ht="59.25" customHeight="1"/>
    <row r="2" spans="1:23" ht="34.5" customHeight="1">
      <c r="B2" s="99" t="s">
        <v>152</v>
      </c>
      <c r="F2" s="116" t="s">
        <v>151</v>
      </c>
      <c r="G2" s="117"/>
      <c r="H2" s="118"/>
      <c r="I2" s="282">
        <f>D25+C87+D41+D59+D138+D191</f>
        <v>0</v>
      </c>
      <c r="J2" s="139"/>
    </row>
    <row r="3" spans="1:23">
      <c r="B3" t="s">
        <v>53</v>
      </c>
    </row>
    <row r="6" spans="1:23">
      <c r="A6" s="27"/>
      <c r="B6" s="9" t="s">
        <v>269</v>
      </c>
      <c r="C6" s="28"/>
      <c r="D6" s="28"/>
      <c r="E6" s="28"/>
      <c r="F6" s="28"/>
      <c r="G6" s="28"/>
      <c r="H6" s="28"/>
      <c r="I6" s="28"/>
      <c r="J6" s="28"/>
      <c r="K6" s="28"/>
      <c r="L6" s="28"/>
      <c r="M6" s="28"/>
      <c r="N6" s="28"/>
      <c r="O6" s="28"/>
      <c r="P6" s="28"/>
      <c r="Q6" s="28"/>
      <c r="R6" s="28"/>
      <c r="S6" s="28"/>
      <c r="T6" s="28"/>
      <c r="U6" s="28"/>
      <c r="V6" s="28"/>
      <c r="W6" s="27"/>
    </row>
    <row r="7" spans="1:23">
      <c r="A7" s="27"/>
      <c r="B7" s="27"/>
      <c r="C7" s="27"/>
      <c r="D7" s="27"/>
      <c r="E7" s="27"/>
      <c r="F7" s="27"/>
      <c r="G7" s="27"/>
      <c r="H7" s="27"/>
      <c r="I7" s="27"/>
      <c r="J7" s="27"/>
      <c r="K7" s="27"/>
      <c r="L7" s="27"/>
      <c r="M7" s="27"/>
      <c r="N7" s="27"/>
      <c r="O7" s="27"/>
      <c r="P7" s="27"/>
      <c r="Q7" s="27"/>
      <c r="R7" s="27"/>
      <c r="S7" s="27"/>
      <c r="T7" s="27"/>
      <c r="U7" s="27"/>
      <c r="V7" s="27"/>
      <c r="W7" s="27"/>
    </row>
    <row r="8" spans="1:23">
      <c r="A8" s="27"/>
      <c r="B8" s="27" t="s">
        <v>303</v>
      </c>
      <c r="C8" s="333">
        <f>'Common Parameters'!D53</f>
        <v>0</v>
      </c>
      <c r="D8" s="27"/>
      <c r="E8" s="27"/>
      <c r="F8" s="27"/>
      <c r="G8" s="27"/>
      <c r="H8" s="27"/>
      <c r="I8" s="27"/>
      <c r="J8" s="27"/>
      <c r="K8" s="27"/>
      <c r="L8" s="27"/>
      <c r="M8" s="27"/>
      <c r="N8" s="27"/>
      <c r="O8" s="27"/>
      <c r="P8" s="27"/>
      <c r="Q8" s="27"/>
      <c r="R8" s="27"/>
      <c r="S8" s="27"/>
      <c r="T8" s="27"/>
      <c r="U8" s="27"/>
      <c r="V8" s="27"/>
      <c r="W8" s="27"/>
    </row>
    <row r="9" spans="1:23">
      <c r="B9" s="27" t="s">
        <v>304</v>
      </c>
      <c r="C9" s="461">
        <f>'Common Parameters'!D54</f>
        <v>0</v>
      </c>
      <c r="E9" s="26"/>
      <c r="F9" s="27"/>
      <c r="G9" s="27"/>
      <c r="H9" s="27"/>
      <c r="I9" s="27"/>
      <c r="J9" s="27"/>
      <c r="K9" s="27"/>
      <c r="L9" s="27"/>
      <c r="M9" s="27"/>
      <c r="N9" s="27"/>
      <c r="O9" s="27"/>
      <c r="P9" s="27"/>
      <c r="Q9" s="27"/>
      <c r="R9" s="27"/>
      <c r="S9" s="27"/>
      <c r="T9" s="27"/>
      <c r="U9" s="27"/>
      <c r="V9" s="27"/>
      <c r="W9" s="27"/>
    </row>
    <row r="10" spans="1:23">
      <c r="A10" s="27"/>
      <c r="D10" s="27" t="s">
        <v>302</v>
      </c>
      <c r="E10" s="139" t="s">
        <v>529</v>
      </c>
      <c r="H10" s="27"/>
      <c r="I10" s="27"/>
      <c r="J10" s="27"/>
      <c r="K10" s="27"/>
      <c r="L10" s="27"/>
      <c r="M10" s="27"/>
      <c r="N10" s="27"/>
      <c r="O10" s="27"/>
      <c r="P10" s="27"/>
      <c r="Q10" s="27"/>
      <c r="R10" s="27"/>
      <c r="S10" s="27"/>
      <c r="T10" s="27"/>
      <c r="U10" s="27"/>
      <c r="V10" s="27"/>
      <c r="W10" s="27"/>
    </row>
    <row r="11" spans="1:23">
      <c r="A11" s="27"/>
      <c r="B11" s="78" t="s">
        <v>270</v>
      </c>
      <c r="C11" s="286">
        <f>SUMPRODUCT('Common Parameters'!D19:W19,'Common Parameters'!D47:W47)/(1000)</f>
        <v>0</v>
      </c>
      <c r="D11" s="234" t="e">
        <f>ROUNDUP(C11/($C$8*1000),0)</f>
        <v>#DIV/0!</v>
      </c>
      <c r="E11" s="234" t="e">
        <f>ROUNDUP(C11/($C$8*10000),0)</f>
        <v>#DIV/0!</v>
      </c>
      <c r="F11" s="139"/>
      <c r="H11" s="27"/>
      <c r="I11" s="27"/>
      <c r="J11" s="27"/>
      <c r="K11" s="27"/>
      <c r="L11" s="27"/>
      <c r="M11" s="27"/>
      <c r="N11" s="27"/>
      <c r="O11" s="27"/>
      <c r="P11" s="27"/>
      <c r="Q11" s="27"/>
      <c r="R11" s="27"/>
      <c r="S11" s="27"/>
      <c r="T11" s="27"/>
      <c r="U11" s="27"/>
      <c r="V11" s="27"/>
      <c r="W11" s="27"/>
    </row>
    <row r="12" spans="1:23">
      <c r="A12" s="27"/>
      <c r="B12" s="78" t="s">
        <v>271</v>
      </c>
      <c r="C12" s="286">
        <f>SUMPRODUCT('Common Parameters'!D19:W19,'Common Parameters'!D48:W48)/1000</f>
        <v>0</v>
      </c>
      <c r="D12" s="234" t="e">
        <f>ROUNDUP(C12/($C$8*1000),0)</f>
        <v>#DIV/0!</v>
      </c>
      <c r="E12" s="234"/>
      <c r="F12" s="139"/>
      <c r="H12" s="27"/>
      <c r="I12" s="27"/>
      <c r="J12" s="27"/>
      <c r="K12" s="27"/>
      <c r="L12" s="27"/>
      <c r="M12" s="27"/>
      <c r="N12" s="27"/>
      <c r="O12" s="27"/>
      <c r="P12" s="27"/>
      <c r="Q12" s="27"/>
      <c r="R12" s="27"/>
      <c r="S12" s="27"/>
      <c r="T12" s="27"/>
      <c r="U12" s="27"/>
      <c r="V12" s="27"/>
      <c r="W12" s="27"/>
    </row>
    <row r="13" spans="1:23">
      <c r="A13" s="27"/>
      <c r="B13" s="78" t="s">
        <v>272</v>
      </c>
      <c r="C13" s="286">
        <f>SUMPRODUCT('Common Parameters'!D19:W19,'Common Parameters'!D49:W49)/1000</f>
        <v>0</v>
      </c>
      <c r="D13" s="234" t="e">
        <f>ROUNDUP(C13/(C9*1000),0)</f>
        <v>#DIV/0!</v>
      </c>
      <c r="E13" s="234" t="e">
        <f>ROUNDUP(C13/($C$8*10000),0)</f>
        <v>#DIV/0!</v>
      </c>
      <c r="F13" t="s">
        <v>435</v>
      </c>
      <c r="H13" s="27"/>
      <c r="I13" s="27"/>
      <c r="J13" s="27"/>
      <c r="K13" s="27"/>
      <c r="L13" s="27"/>
      <c r="M13" s="27"/>
      <c r="N13" s="27"/>
      <c r="O13" s="27"/>
      <c r="P13" s="27"/>
      <c r="Q13" s="27"/>
      <c r="R13" s="27"/>
      <c r="S13" s="27"/>
      <c r="T13" s="27"/>
      <c r="U13" s="27"/>
      <c r="V13" s="27"/>
      <c r="W13" s="27"/>
    </row>
    <row r="14" spans="1:23">
      <c r="A14" s="27"/>
      <c r="B14" s="238" t="s">
        <v>377</v>
      </c>
      <c r="C14" s="381">
        <f>SUM(C11:C13)</f>
        <v>0</v>
      </c>
      <c r="D14" s="382" t="e">
        <f>SUM(D11:D13)</f>
        <v>#DIV/0!</v>
      </c>
      <c r="E14" s="382" t="e">
        <f>ROUNDUP(C14/($C$8*10000),0)</f>
        <v>#DIV/0!</v>
      </c>
      <c r="H14" s="27"/>
      <c r="I14" s="27"/>
      <c r="J14" s="27"/>
      <c r="K14" s="27"/>
      <c r="L14" s="27"/>
      <c r="M14" s="27"/>
      <c r="N14" s="27"/>
      <c r="O14" s="27"/>
      <c r="P14" s="27"/>
      <c r="Q14" s="27"/>
      <c r="R14" s="27"/>
      <c r="S14" s="27"/>
      <c r="T14" s="27"/>
      <c r="U14" s="27"/>
      <c r="V14" s="27"/>
      <c r="W14" s="27"/>
    </row>
    <row r="15" spans="1:23">
      <c r="A15" s="27"/>
      <c r="H15" s="27"/>
      <c r="I15" s="27"/>
      <c r="J15" s="27"/>
      <c r="K15" s="27"/>
      <c r="L15" s="27"/>
      <c r="M15" s="27"/>
      <c r="N15" s="27"/>
      <c r="O15" s="27"/>
      <c r="P15" s="27"/>
      <c r="Q15" s="27"/>
      <c r="R15" s="27"/>
      <c r="S15" s="27"/>
      <c r="T15" s="27"/>
      <c r="U15" s="27"/>
      <c r="V15" s="27"/>
      <c r="W15" s="27"/>
    </row>
    <row r="16" spans="1:23" ht="33" customHeight="1">
      <c r="A16" s="27"/>
      <c r="B16" s="78" t="s">
        <v>376</v>
      </c>
      <c r="C16" s="286">
        <f>SUMPRODUCT('Common Parameters'!D50:W50,'Common Parameters'!D19:W19)/1000</f>
        <v>0</v>
      </c>
      <c r="D16" s="234" t="e">
        <f>ROUNDUP(C16/(C8*1000),0)</f>
        <v>#DIV/0!</v>
      </c>
      <c r="E16" s="234" t="e">
        <f>ROUNDUP(C16/($C$8*10000),0)</f>
        <v>#DIV/0!</v>
      </c>
      <c r="H16" s="27"/>
      <c r="I16" s="27"/>
      <c r="J16" s="27"/>
      <c r="K16" s="27"/>
      <c r="L16" s="27"/>
      <c r="M16" s="27"/>
      <c r="N16" s="27"/>
      <c r="O16" s="27"/>
      <c r="P16" s="27"/>
      <c r="Q16" s="27"/>
      <c r="R16" s="27"/>
      <c r="S16" s="27"/>
      <c r="T16" s="27"/>
      <c r="U16" s="27"/>
      <c r="V16" s="27"/>
      <c r="W16" s="27"/>
    </row>
    <row r="17" spans="1:23" ht="28.8">
      <c r="A17" s="27"/>
      <c r="B17" s="238" t="s">
        <v>378</v>
      </c>
      <c r="C17" s="381">
        <f>SUM(C14:C16)</f>
        <v>0</v>
      </c>
      <c r="D17" s="382" t="e">
        <f>SUM(D14:D16)</f>
        <v>#DIV/0!</v>
      </c>
      <c r="E17" s="382" t="e">
        <f>ROUNDUP(C17/($C$8*10000),0)</f>
        <v>#DIV/0!</v>
      </c>
      <c r="H17" s="27"/>
      <c r="I17" s="27"/>
      <c r="J17" s="27"/>
      <c r="K17" s="27"/>
      <c r="L17" s="27"/>
      <c r="M17" s="27"/>
      <c r="N17" s="27"/>
      <c r="O17" s="27"/>
      <c r="P17" s="27"/>
      <c r="Q17" s="27"/>
      <c r="R17" s="27"/>
      <c r="S17" s="27"/>
      <c r="T17" s="27"/>
      <c r="U17" s="27"/>
      <c r="V17" s="27"/>
      <c r="W17" s="27"/>
    </row>
    <row r="18" spans="1:23">
      <c r="A18" s="27"/>
      <c r="E18" s="107" t="s">
        <v>530</v>
      </c>
      <c r="H18" s="27"/>
      <c r="I18" s="27"/>
      <c r="J18" s="27"/>
      <c r="K18" s="27"/>
      <c r="L18" s="27"/>
      <c r="M18" s="27"/>
      <c r="N18" s="27"/>
      <c r="O18" s="27"/>
      <c r="P18" s="27"/>
      <c r="Q18" s="27"/>
      <c r="R18" s="27"/>
      <c r="S18" s="27"/>
      <c r="T18" s="27"/>
      <c r="U18" s="27"/>
      <c r="V18" s="27"/>
      <c r="W18" s="27"/>
    </row>
    <row r="19" spans="1:23">
      <c r="A19" s="27"/>
      <c r="C19" s="139"/>
      <c r="H19" s="27"/>
      <c r="I19" s="27"/>
      <c r="J19" s="27"/>
      <c r="K19" s="27"/>
      <c r="L19" s="27"/>
      <c r="M19" s="27"/>
      <c r="N19" s="27"/>
      <c r="O19" s="27"/>
      <c r="P19" s="27"/>
      <c r="Q19" s="27"/>
      <c r="R19" s="27"/>
      <c r="S19" s="27"/>
      <c r="T19" s="27"/>
      <c r="U19" s="27"/>
      <c r="V19" s="27"/>
      <c r="W19" s="27"/>
    </row>
    <row r="20" spans="1:23">
      <c r="A20" s="27"/>
      <c r="B20" s="9" t="s">
        <v>136</v>
      </c>
      <c r="C20" s="28"/>
      <c r="D20" s="28"/>
      <c r="E20" s="28"/>
      <c r="F20" s="28"/>
      <c r="G20" s="28"/>
      <c r="H20" s="28"/>
      <c r="I20" s="28"/>
      <c r="J20" s="28"/>
      <c r="K20" s="28"/>
      <c r="L20" s="28"/>
      <c r="M20" s="28"/>
      <c r="N20" s="28"/>
      <c r="O20" s="28"/>
      <c r="P20" s="28"/>
      <c r="Q20" s="28"/>
      <c r="R20" s="28"/>
      <c r="S20" s="28"/>
      <c r="T20" s="28"/>
      <c r="U20" s="28"/>
      <c r="V20" s="28"/>
      <c r="W20" s="27"/>
    </row>
    <row r="21" spans="1:23">
      <c r="A21" s="27"/>
      <c r="B21" s="27"/>
      <c r="C21" s="27"/>
      <c r="D21" s="27"/>
      <c r="E21" s="27"/>
      <c r="F21" s="27"/>
      <c r="G21" s="27"/>
      <c r="H21" s="27"/>
      <c r="I21" s="27"/>
      <c r="J21" s="27"/>
      <c r="K21" s="27"/>
      <c r="L21" s="27"/>
      <c r="M21" s="27"/>
      <c r="N21" s="27"/>
      <c r="O21" s="27"/>
      <c r="P21" s="27"/>
      <c r="Q21" s="27"/>
      <c r="R21" s="27"/>
      <c r="S21" s="27"/>
      <c r="T21" s="27"/>
      <c r="U21" s="27"/>
      <c r="V21" s="27"/>
      <c r="W21" s="27"/>
    </row>
    <row r="22" spans="1:23">
      <c r="A22" s="27"/>
      <c r="B22" s="78" t="s">
        <v>137</v>
      </c>
      <c r="C22" s="78" t="s">
        <v>188</v>
      </c>
      <c r="D22" s="247"/>
      <c r="E22" s="59" t="s">
        <v>445</v>
      </c>
      <c r="F22" s="27"/>
      <c r="G22" s="27"/>
      <c r="H22" s="27"/>
      <c r="I22" s="27"/>
      <c r="J22" s="27"/>
      <c r="K22" s="27"/>
      <c r="L22" s="27"/>
      <c r="M22" s="27"/>
      <c r="N22" s="27"/>
      <c r="O22" s="27"/>
      <c r="P22" s="27"/>
      <c r="Q22" s="27"/>
      <c r="R22" s="27"/>
      <c r="S22" s="27"/>
      <c r="T22" s="27"/>
      <c r="U22" s="27"/>
      <c r="V22" s="27"/>
      <c r="W22" s="27"/>
    </row>
    <row r="23" spans="1:23" ht="28.8">
      <c r="A23" s="27"/>
      <c r="B23" s="78" t="s">
        <v>154</v>
      </c>
      <c r="C23" s="78" t="s">
        <v>2</v>
      </c>
      <c r="D23" s="41"/>
      <c r="E23" s="27" t="s">
        <v>187</v>
      </c>
      <c r="F23" s="27"/>
      <c r="G23" s="27"/>
      <c r="H23" s="27"/>
      <c r="I23" s="27"/>
      <c r="J23" s="27"/>
      <c r="K23" s="27"/>
      <c r="L23" s="27"/>
      <c r="M23" s="27"/>
      <c r="N23" s="27"/>
      <c r="O23" s="27"/>
      <c r="P23" s="27"/>
      <c r="Q23" s="27"/>
      <c r="R23" s="27"/>
      <c r="S23" s="27"/>
      <c r="T23" s="27"/>
      <c r="U23" s="27"/>
      <c r="V23" s="27"/>
      <c r="W23" s="27"/>
    </row>
    <row r="24" spans="1:23">
      <c r="A24" s="27"/>
      <c r="B24" s="78" t="s">
        <v>138</v>
      </c>
      <c r="C24" s="78" t="s">
        <v>76</v>
      </c>
      <c r="D24" s="240">
        <f>(SUM(C11,C13,C16)+(1+'Common Parameters'!D8)*C12)*D23</f>
        <v>0</v>
      </c>
      <c r="E24" s="27" t="s">
        <v>176</v>
      </c>
      <c r="F24" s="27"/>
      <c r="G24" s="27"/>
      <c r="H24" s="27"/>
      <c r="I24" s="27"/>
      <c r="J24" s="27"/>
      <c r="K24" s="27"/>
      <c r="L24" s="27"/>
      <c r="M24" s="27"/>
      <c r="N24" s="27"/>
      <c r="O24" s="27"/>
      <c r="P24" s="27"/>
      <c r="Q24" s="27"/>
      <c r="R24" s="27"/>
      <c r="S24" s="27"/>
      <c r="T24" s="27"/>
      <c r="U24" s="27"/>
      <c r="V24" s="27"/>
      <c r="W24" s="27"/>
    </row>
    <row r="25" spans="1:23">
      <c r="A25" s="27"/>
      <c r="B25" s="78" t="s">
        <v>142</v>
      </c>
      <c r="C25" s="78" t="s">
        <v>189</v>
      </c>
      <c r="D25" s="169">
        <f>D22*D24</f>
        <v>0</v>
      </c>
      <c r="E25" s="27"/>
      <c r="F25" s="27"/>
      <c r="G25" s="27"/>
      <c r="H25" s="27"/>
      <c r="I25" s="27"/>
      <c r="J25" s="27"/>
      <c r="K25" s="27"/>
      <c r="L25" s="27"/>
      <c r="M25" s="27"/>
      <c r="N25" s="27"/>
      <c r="O25" s="27"/>
      <c r="P25" s="27"/>
      <c r="Q25" s="27"/>
      <c r="R25" s="27"/>
      <c r="S25" s="27"/>
      <c r="T25" s="27"/>
      <c r="U25" s="27"/>
      <c r="V25" s="27"/>
      <c r="W25" s="27"/>
    </row>
    <row r="26" spans="1:23">
      <c r="A26" s="27"/>
      <c r="B26" s="27"/>
      <c r="C26" s="27"/>
      <c r="D26" s="27"/>
      <c r="E26" s="27"/>
      <c r="F26" s="27"/>
      <c r="G26" s="27"/>
      <c r="H26" s="27"/>
      <c r="I26" s="27"/>
      <c r="J26" s="27"/>
      <c r="K26" s="27"/>
      <c r="L26" s="27"/>
      <c r="M26" s="27"/>
      <c r="N26" s="27"/>
      <c r="O26" s="27"/>
      <c r="P26" s="27"/>
      <c r="Q26" s="27"/>
      <c r="R26" s="27"/>
      <c r="S26" s="27"/>
      <c r="T26" s="27"/>
      <c r="U26" s="27"/>
      <c r="V26" s="27"/>
      <c r="W26" s="27"/>
    </row>
    <row r="27" spans="1:23">
      <c r="A27" s="27"/>
      <c r="B27" s="27"/>
      <c r="C27" s="27"/>
      <c r="D27" s="27"/>
      <c r="E27" s="27"/>
      <c r="F27" s="27"/>
      <c r="G27" s="27"/>
      <c r="H27" s="27"/>
      <c r="I27" s="27"/>
      <c r="J27" s="27"/>
      <c r="K27" s="27"/>
      <c r="L27" s="27"/>
      <c r="M27" s="27"/>
      <c r="N27" s="27"/>
      <c r="O27" s="27"/>
      <c r="P27" s="27"/>
      <c r="Q27" s="27"/>
      <c r="R27" s="27"/>
      <c r="S27" s="27"/>
      <c r="T27" s="27"/>
      <c r="U27" s="27"/>
      <c r="V27" s="27"/>
      <c r="W27" s="27"/>
    </row>
    <row r="28" spans="1:23">
      <c r="A28" s="219"/>
      <c r="B28" s="324"/>
      <c r="C28" s="14" t="s">
        <v>502</v>
      </c>
      <c r="D28" s="87"/>
      <c r="E28" s="87"/>
      <c r="F28" s="87"/>
      <c r="G28" s="87"/>
      <c r="H28" s="87"/>
      <c r="I28" s="87"/>
      <c r="J28" s="87"/>
      <c r="K28" s="87"/>
      <c r="L28" s="87"/>
      <c r="M28" s="87"/>
      <c r="N28" s="87"/>
      <c r="O28" s="87"/>
      <c r="P28" s="87"/>
      <c r="Q28" s="87"/>
      <c r="R28" s="87"/>
      <c r="S28" s="87"/>
      <c r="T28" s="87"/>
      <c r="U28" s="87"/>
      <c r="V28" s="88"/>
      <c r="W28" s="27"/>
    </row>
    <row r="29" spans="1:23">
      <c r="A29" s="219"/>
      <c r="B29" s="324"/>
      <c r="C29" s="204">
        <v>1</v>
      </c>
      <c r="D29" s="242">
        <v>2</v>
      </c>
      <c r="E29" s="204">
        <v>3</v>
      </c>
      <c r="F29" s="242">
        <v>4</v>
      </c>
      <c r="G29" s="204">
        <v>5</v>
      </c>
      <c r="H29" s="242">
        <v>6</v>
      </c>
      <c r="I29" s="204">
        <v>7</v>
      </c>
      <c r="J29" s="242">
        <v>8</v>
      </c>
      <c r="K29" s="204">
        <v>9</v>
      </c>
      <c r="L29" s="243">
        <v>10</v>
      </c>
      <c r="M29" s="204">
        <v>11</v>
      </c>
      <c r="N29" s="243">
        <v>12</v>
      </c>
      <c r="O29" s="204">
        <v>13</v>
      </c>
      <c r="P29" s="243">
        <v>14</v>
      </c>
      <c r="Q29" s="204">
        <v>15</v>
      </c>
      <c r="R29" s="243">
        <v>16</v>
      </c>
      <c r="S29" s="204">
        <v>17</v>
      </c>
      <c r="T29" s="243">
        <v>18</v>
      </c>
      <c r="U29" s="204">
        <v>19</v>
      </c>
      <c r="V29" s="243">
        <v>20</v>
      </c>
      <c r="W29" s="27"/>
    </row>
    <row r="30" spans="1:23" ht="66.75" customHeight="1">
      <c r="A30" s="325" t="s">
        <v>139</v>
      </c>
      <c r="B30" s="244" t="s">
        <v>11</v>
      </c>
      <c r="C30" s="135" t="str">
        <f>'Common Parameters'!D16</f>
        <v>spare</v>
      </c>
      <c r="D30" s="135" t="str">
        <f>'Common Parameters'!E16</f>
        <v>spare</v>
      </c>
      <c r="E30" s="135" t="str">
        <f>'Common Parameters'!F16</f>
        <v>spare</v>
      </c>
      <c r="F30" s="135" t="str">
        <f>'Common Parameters'!G16</f>
        <v>spare</v>
      </c>
      <c r="G30" s="135" t="str">
        <f>'Common Parameters'!H16</f>
        <v>spare</v>
      </c>
      <c r="H30" s="135" t="str">
        <f>'Common Parameters'!I16</f>
        <v>spare</v>
      </c>
      <c r="I30" s="135" t="str">
        <f>'Common Parameters'!J16</f>
        <v>spare</v>
      </c>
      <c r="J30" s="135" t="str">
        <f>'Common Parameters'!K16</f>
        <v>spare</v>
      </c>
      <c r="K30" s="135" t="str">
        <f>'Common Parameters'!L16</f>
        <v>spare</v>
      </c>
      <c r="L30" s="135" t="str">
        <f>'Common Parameters'!M16</f>
        <v>spare</v>
      </c>
      <c r="M30" s="135" t="str">
        <f>'Common Parameters'!N16</f>
        <v>spare</v>
      </c>
      <c r="N30" s="135" t="str">
        <f>'Common Parameters'!O16</f>
        <v>spare</v>
      </c>
      <c r="O30" s="135" t="str">
        <f>'Common Parameters'!P16</f>
        <v>spare</v>
      </c>
      <c r="P30" s="135" t="str">
        <f>'Common Parameters'!Q16</f>
        <v>spare</v>
      </c>
      <c r="Q30" s="135" t="str">
        <f>'Common Parameters'!R16</f>
        <v>spare</v>
      </c>
      <c r="R30" s="135" t="str">
        <f>'Common Parameters'!S16</f>
        <v>spare</v>
      </c>
      <c r="S30" s="135" t="str">
        <f>'Common Parameters'!T16</f>
        <v>spare</v>
      </c>
      <c r="T30" s="135" t="str">
        <f>'Common Parameters'!U16</f>
        <v>spare</v>
      </c>
      <c r="U30" s="135" t="str">
        <f>'Common Parameters'!V16</f>
        <v>spare</v>
      </c>
      <c r="V30" s="135" t="str">
        <f>'Common Parameters'!W16</f>
        <v>spare</v>
      </c>
      <c r="W30" s="27"/>
    </row>
    <row r="31" spans="1:23">
      <c r="A31" s="27"/>
      <c r="B31" s="78" t="s">
        <v>140</v>
      </c>
      <c r="C31" s="240">
        <f>('Common Parameters'!D19*'Common Parameters'!D51)/1000</f>
        <v>0</v>
      </c>
      <c r="D31" s="240">
        <f>('Common Parameters'!E19*'Common Parameters'!E51)/1000</f>
        <v>0</v>
      </c>
      <c r="E31" s="240">
        <f>('Common Parameters'!F19*'Common Parameters'!F51)/1000</f>
        <v>0</v>
      </c>
      <c r="F31" s="240">
        <f>('Common Parameters'!G19*'Common Parameters'!G51)/1000</f>
        <v>0</v>
      </c>
      <c r="G31" s="240">
        <f>('Common Parameters'!H19*'Common Parameters'!H51)/1000</f>
        <v>0</v>
      </c>
      <c r="H31" s="240">
        <f>('Common Parameters'!I19*'Common Parameters'!I51)/1000</f>
        <v>0</v>
      </c>
      <c r="I31" s="240">
        <f>('Common Parameters'!J19*'Common Parameters'!J51)/1000</f>
        <v>0</v>
      </c>
      <c r="J31" s="240">
        <f>('Common Parameters'!K19*'Common Parameters'!K51)/1000</f>
        <v>0</v>
      </c>
      <c r="K31" s="240">
        <f>('Common Parameters'!L19*'Common Parameters'!L51)/1000</f>
        <v>0</v>
      </c>
      <c r="L31" s="240">
        <f>('Common Parameters'!M19*'Common Parameters'!M51)/1000</f>
        <v>0</v>
      </c>
      <c r="M31" s="240">
        <f>('Common Parameters'!N19*'Common Parameters'!N51)/1000</f>
        <v>0</v>
      </c>
      <c r="N31" s="240">
        <f>('Common Parameters'!O19*'Common Parameters'!O51)/1000</f>
        <v>0</v>
      </c>
      <c r="O31" s="240">
        <f>('Common Parameters'!P19*'Common Parameters'!P51)/1000</f>
        <v>0</v>
      </c>
      <c r="P31" s="240">
        <f>('Common Parameters'!Q19*'Common Parameters'!Q51)/1000</f>
        <v>0</v>
      </c>
      <c r="Q31" s="240">
        <f>('Common Parameters'!R19*'Common Parameters'!R51)/1000</f>
        <v>0</v>
      </c>
      <c r="R31" s="240">
        <f>('Common Parameters'!S19*'Common Parameters'!S51)/1000</f>
        <v>0</v>
      </c>
      <c r="S31" s="240">
        <f>('Common Parameters'!T19*'Common Parameters'!T51)/1000</f>
        <v>0</v>
      </c>
      <c r="T31" s="240">
        <f>('Common Parameters'!U19*'Common Parameters'!U51)/1000</f>
        <v>0</v>
      </c>
      <c r="U31" s="240">
        <f>('Common Parameters'!V19*'Common Parameters'!V51)/1000</f>
        <v>0</v>
      </c>
      <c r="V31" s="240">
        <f>('Common Parameters'!W19*'Common Parameters'!W51)/1000</f>
        <v>0</v>
      </c>
      <c r="W31" s="27"/>
    </row>
    <row r="32" spans="1:23">
      <c r="A32" s="27"/>
      <c r="B32" s="78" t="s">
        <v>143</v>
      </c>
      <c r="C32" s="245" t="e">
        <f t="shared" ref="C32:V32" si="0">C31/SUM($C$31:$V$31)*$D$25</f>
        <v>#DIV/0!</v>
      </c>
      <c r="D32" s="245" t="e">
        <f t="shared" si="0"/>
        <v>#DIV/0!</v>
      </c>
      <c r="E32" s="245" t="e">
        <f t="shared" si="0"/>
        <v>#DIV/0!</v>
      </c>
      <c r="F32" s="245" t="e">
        <f t="shared" si="0"/>
        <v>#DIV/0!</v>
      </c>
      <c r="G32" s="245" t="e">
        <f t="shared" si="0"/>
        <v>#DIV/0!</v>
      </c>
      <c r="H32" s="245" t="e">
        <f t="shared" si="0"/>
        <v>#DIV/0!</v>
      </c>
      <c r="I32" s="245" t="e">
        <f t="shared" si="0"/>
        <v>#DIV/0!</v>
      </c>
      <c r="J32" s="245" t="e">
        <f t="shared" si="0"/>
        <v>#DIV/0!</v>
      </c>
      <c r="K32" s="245" t="e">
        <f t="shared" si="0"/>
        <v>#DIV/0!</v>
      </c>
      <c r="L32" s="245" t="e">
        <f t="shared" si="0"/>
        <v>#DIV/0!</v>
      </c>
      <c r="M32" s="245" t="e">
        <f t="shared" si="0"/>
        <v>#DIV/0!</v>
      </c>
      <c r="N32" s="245" t="e">
        <f t="shared" si="0"/>
        <v>#DIV/0!</v>
      </c>
      <c r="O32" s="245" t="e">
        <f t="shared" si="0"/>
        <v>#DIV/0!</v>
      </c>
      <c r="P32" s="245" t="e">
        <f t="shared" si="0"/>
        <v>#DIV/0!</v>
      </c>
      <c r="Q32" s="245" t="e">
        <f t="shared" si="0"/>
        <v>#DIV/0!</v>
      </c>
      <c r="R32" s="245" t="e">
        <f t="shared" si="0"/>
        <v>#DIV/0!</v>
      </c>
      <c r="S32" s="245" t="e">
        <f t="shared" si="0"/>
        <v>#DIV/0!</v>
      </c>
      <c r="T32" s="245" t="e">
        <f t="shared" si="0"/>
        <v>#DIV/0!</v>
      </c>
      <c r="U32" s="245" t="e">
        <f t="shared" si="0"/>
        <v>#DIV/0!</v>
      </c>
      <c r="V32" s="245" t="e">
        <f t="shared" si="0"/>
        <v>#DIV/0!</v>
      </c>
      <c r="W32" s="27"/>
    </row>
    <row r="33" spans="1:23">
      <c r="A33" s="27"/>
      <c r="B33" s="326" t="s">
        <v>68</v>
      </c>
      <c r="C33" s="240">
        <f>'Common Parameters'!D19</f>
        <v>0</v>
      </c>
      <c r="D33" s="240">
        <f>'Common Parameters'!E19</f>
        <v>0</v>
      </c>
      <c r="E33" s="240">
        <f>'Common Parameters'!F19</f>
        <v>0</v>
      </c>
      <c r="F33" s="240">
        <f>'Common Parameters'!G19</f>
        <v>0</v>
      </c>
      <c r="G33" s="240">
        <f>'Common Parameters'!H19</f>
        <v>0</v>
      </c>
      <c r="H33" s="240">
        <f>'Common Parameters'!I19</f>
        <v>0</v>
      </c>
      <c r="I33" s="240">
        <f>'Common Parameters'!J19</f>
        <v>0</v>
      </c>
      <c r="J33" s="240">
        <f>'Common Parameters'!K19</f>
        <v>0</v>
      </c>
      <c r="K33" s="240">
        <f>'Common Parameters'!L19</f>
        <v>0</v>
      </c>
      <c r="L33" s="240">
        <f>'Common Parameters'!M19</f>
        <v>0</v>
      </c>
      <c r="M33" s="240">
        <f>'Common Parameters'!N19</f>
        <v>0</v>
      </c>
      <c r="N33" s="240">
        <f>'Common Parameters'!O19</f>
        <v>0</v>
      </c>
      <c r="O33" s="240">
        <f>'Common Parameters'!P19</f>
        <v>0</v>
      </c>
      <c r="P33" s="240">
        <f>'Common Parameters'!Q19</f>
        <v>0</v>
      </c>
      <c r="Q33" s="240">
        <f>'Common Parameters'!R19</f>
        <v>0</v>
      </c>
      <c r="R33" s="240">
        <f>'Common Parameters'!S19</f>
        <v>0</v>
      </c>
      <c r="S33" s="240">
        <f>'Common Parameters'!T19</f>
        <v>0</v>
      </c>
      <c r="T33" s="240">
        <f>'Common Parameters'!U19</f>
        <v>0</v>
      </c>
      <c r="U33" s="240">
        <f>'Common Parameters'!V19</f>
        <v>0</v>
      </c>
      <c r="V33" s="240">
        <f>'Common Parameters'!W19</f>
        <v>0</v>
      </c>
      <c r="W33" s="27"/>
    </row>
    <row r="34" spans="1:23">
      <c r="A34" s="27"/>
      <c r="B34" s="238" t="s">
        <v>141</v>
      </c>
      <c r="C34" s="357">
        <f t="shared" ref="C34:V34" si="1">IF(C33&gt;0,C32/C33,0)</f>
        <v>0</v>
      </c>
      <c r="D34" s="357">
        <f t="shared" si="1"/>
        <v>0</v>
      </c>
      <c r="E34" s="357">
        <f t="shared" si="1"/>
        <v>0</v>
      </c>
      <c r="F34" s="357">
        <f t="shared" si="1"/>
        <v>0</v>
      </c>
      <c r="G34" s="357">
        <f t="shared" si="1"/>
        <v>0</v>
      </c>
      <c r="H34" s="357">
        <f t="shared" si="1"/>
        <v>0</v>
      </c>
      <c r="I34" s="246">
        <f t="shared" si="1"/>
        <v>0</v>
      </c>
      <c r="J34" s="246">
        <f t="shared" si="1"/>
        <v>0</v>
      </c>
      <c r="K34" s="246">
        <f t="shared" si="1"/>
        <v>0</v>
      </c>
      <c r="L34" s="246">
        <f t="shared" si="1"/>
        <v>0</v>
      </c>
      <c r="M34" s="246">
        <f t="shared" si="1"/>
        <v>0</v>
      </c>
      <c r="N34" s="246">
        <f t="shared" si="1"/>
        <v>0</v>
      </c>
      <c r="O34" s="246">
        <f t="shared" si="1"/>
        <v>0</v>
      </c>
      <c r="P34" s="246">
        <f t="shared" si="1"/>
        <v>0</v>
      </c>
      <c r="Q34" s="246">
        <f t="shared" si="1"/>
        <v>0</v>
      </c>
      <c r="R34" s="246">
        <f t="shared" si="1"/>
        <v>0</v>
      </c>
      <c r="S34" s="246">
        <f t="shared" si="1"/>
        <v>0</v>
      </c>
      <c r="T34" s="246">
        <f t="shared" si="1"/>
        <v>0</v>
      </c>
      <c r="U34" s="246">
        <f t="shared" si="1"/>
        <v>0</v>
      </c>
      <c r="V34" s="246">
        <f t="shared" si="1"/>
        <v>0</v>
      </c>
      <c r="W34" s="27"/>
    </row>
    <row r="35" spans="1:23">
      <c r="A35" s="27"/>
      <c r="B35" s="27"/>
      <c r="C35" s="27"/>
      <c r="D35" s="27"/>
      <c r="E35" s="321"/>
      <c r="F35" s="321"/>
      <c r="G35" s="321"/>
      <c r="H35" s="321"/>
      <c r="I35" s="27"/>
      <c r="J35" s="27"/>
      <c r="K35" s="27"/>
      <c r="L35" s="27"/>
      <c r="M35" s="27"/>
      <c r="N35" s="27"/>
      <c r="O35" s="27"/>
      <c r="P35" s="27"/>
      <c r="Q35" s="27"/>
      <c r="R35" s="27"/>
      <c r="S35" s="27"/>
      <c r="T35" s="27"/>
      <c r="U35" s="27"/>
      <c r="V35" s="27"/>
      <c r="W35" s="27"/>
    </row>
    <row r="36" spans="1:23">
      <c r="A36" s="27"/>
      <c r="B36" s="27"/>
      <c r="C36" s="27"/>
      <c r="D36" s="27"/>
      <c r="E36" s="356"/>
      <c r="F36" s="356"/>
      <c r="G36" s="356"/>
      <c r="H36" s="356"/>
      <c r="I36" s="27"/>
      <c r="J36" s="27"/>
      <c r="K36" s="27"/>
      <c r="L36" s="27"/>
      <c r="M36" s="27"/>
      <c r="N36" s="27"/>
      <c r="O36" s="27"/>
      <c r="P36" s="27"/>
      <c r="Q36" s="27"/>
      <c r="R36" s="27"/>
      <c r="S36" s="27"/>
      <c r="T36" s="27"/>
      <c r="U36" s="27"/>
      <c r="V36" s="27"/>
      <c r="W36" s="27"/>
    </row>
    <row r="37" spans="1:23">
      <c r="A37" s="27"/>
      <c r="B37" s="9" t="s">
        <v>199</v>
      </c>
      <c r="C37" s="28"/>
      <c r="D37" s="28"/>
      <c r="E37" s="28"/>
      <c r="F37" s="28"/>
      <c r="G37" s="28"/>
      <c r="H37" s="28"/>
      <c r="I37" s="28"/>
      <c r="J37" s="28"/>
      <c r="K37" s="28"/>
      <c r="L37" s="28"/>
      <c r="M37" s="27"/>
      <c r="N37" s="27"/>
      <c r="O37" s="27"/>
      <c r="P37" s="27"/>
      <c r="Q37" s="27"/>
      <c r="R37" s="27"/>
      <c r="S37" s="27"/>
      <c r="T37" s="27"/>
      <c r="U37" s="27"/>
      <c r="V37" s="27"/>
      <c r="W37" s="27"/>
    </row>
    <row r="38" spans="1:23" ht="20.25" customHeight="1">
      <c r="A38" s="27"/>
      <c r="B38" s="27"/>
      <c r="C38" s="27"/>
      <c r="D38" s="27"/>
      <c r="E38" s="27"/>
      <c r="F38" s="27"/>
      <c r="G38" s="27"/>
      <c r="H38" s="27"/>
      <c r="I38" s="27"/>
      <c r="J38" s="27"/>
      <c r="K38" s="27"/>
      <c r="L38" s="27"/>
      <c r="M38" s="27"/>
      <c r="N38" s="27"/>
      <c r="O38" s="27"/>
      <c r="P38" s="27"/>
      <c r="Q38" s="27"/>
      <c r="R38" s="27"/>
      <c r="S38" s="27"/>
      <c r="T38" s="27"/>
      <c r="U38" s="27"/>
      <c r="V38" s="27"/>
      <c r="W38" s="27"/>
    </row>
    <row r="39" spans="1:23" ht="43.2">
      <c r="A39" s="27"/>
      <c r="B39" s="327" t="s">
        <v>200</v>
      </c>
      <c r="C39" s="327" t="s">
        <v>182</v>
      </c>
      <c r="D39" s="123"/>
      <c r="E39" s="26"/>
      <c r="F39" s="27"/>
      <c r="G39" s="27"/>
      <c r="H39" s="27"/>
      <c r="I39" s="27"/>
      <c r="J39" s="27"/>
      <c r="K39" s="27"/>
      <c r="L39" s="27"/>
      <c r="M39" s="27"/>
      <c r="N39" s="27"/>
      <c r="O39" s="27"/>
      <c r="P39" s="27"/>
      <c r="Q39" s="27"/>
      <c r="R39" s="27"/>
      <c r="S39" s="27"/>
      <c r="T39" s="27"/>
      <c r="U39" s="27"/>
      <c r="V39" s="27"/>
      <c r="W39" s="27"/>
    </row>
    <row r="40" spans="1:23">
      <c r="A40" s="27"/>
      <c r="B40" s="326" t="s">
        <v>156</v>
      </c>
      <c r="C40" s="326"/>
      <c r="D40" s="235">
        <f>SUMIF('Common Parameters'!D27:W27,"yes",'Common Parameters'!D19:W19)</f>
        <v>0</v>
      </c>
      <c r="E40" s="27"/>
      <c r="F40" s="27"/>
      <c r="G40" s="27"/>
      <c r="H40" s="27"/>
      <c r="I40" s="27"/>
      <c r="J40" s="27"/>
      <c r="K40" s="27"/>
      <c r="L40" s="27"/>
      <c r="M40" s="27"/>
      <c r="N40" s="27"/>
      <c r="O40" s="27"/>
      <c r="P40" s="27"/>
      <c r="Q40" s="27"/>
      <c r="R40" s="27"/>
      <c r="S40" s="27"/>
      <c r="T40" s="27"/>
      <c r="U40" s="27"/>
      <c r="V40" s="27"/>
      <c r="W40" s="27"/>
    </row>
    <row r="41" spans="1:23">
      <c r="A41" s="27"/>
      <c r="B41" s="327" t="s">
        <v>201</v>
      </c>
      <c r="C41" s="326" t="s">
        <v>190</v>
      </c>
      <c r="D41" s="328">
        <f>D39*D40</f>
        <v>0</v>
      </c>
      <c r="E41" s="27"/>
      <c r="F41" s="27"/>
      <c r="G41" s="27"/>
      <c r="H41" s="27"/>
      <c r="I41" s="27"/>
      <c r="J41" s="27"/>
      <c r="K41" s="27"/>
      <c r="L41" s="27"/>
      <c r="M41" s="27"/>
      <c r="N41" s="27"/>
      <c r="O41" s="27"/>
      <c r="P41" s="27"/>
      <c r="Q41" s="27"/>
      <c r="R41" s="27"/>
      <c r="S41" s="27"/>
      <c r="T41" s="27"/>
      <c r="U41" s="27"/>
      <c r="V41" s="27"/>
      <c r="W41" s="27"/>
    </row>
    <row r="42" spans="1:23">
      <c r="A42" s="27"/>
      <c r="B42" s="27"/>
      <c r="C42" s="27"/>
      <c r="D42" s="27"/>
      <c r="E42" s="27"/>
      <c r="F42" s="27"/>
      <c r="G42" s="27"/>
      <c r="H42" s="27"/>
      <c r="I42" s="27"/>
      <c r="J42" s="27"/>
      <c r="K42" s="27"/>
      <c r="L42" s="27"/>
      <c r="M42" s="27"/>
      <c r="N42" s="27"/>
      <c r="O42" s="27"/>
      <c r="P42" s="27"/>
      <c r="Q42" s="27"/>
      <c r="R42" s="27"/>
      <c r="S42" s="27"/>
      <c r="T42" s="27"/>
      <c r="U42" s="27"/>
      <c r="V42" s="27"/>
      <c r="W42" s="27"/>
    </row>
    <row r="43" spans="1:23">
      <c r="A43" s="219"/>
      <c r="B43" s="324"/>
      <c r="C43" s="14" t="s">
        <v>502</v>
      </c>
      <c r="D43" s="87"/>
      <c r="E43" s="87"/>
      <c r="F43" s="87"/>
      <c r="G43" s="87"/>
      <c r="H43" s="87"/>
      <c r="I43" s="87"/>
      <c r="J43" s="87"/>
      <c r="K43" s="87"/>
      <c r="L43" s="87"/>
      <c r="M43" s="87"/>
      <c r="N43" s="87"/>
      <c r="O43" s="87"/>
      <c r="P43" s="87"/>
      <c r="Q43" s="87"/>
      <c r="R43" s="87"/>
      <c r="S43" s="87"/>
      <c r="T43" s="87"/>
      <c r="U43" s="87"/>
      <c r="V43" s="88"/>
      <c r="W43" s="27"/>
    </row>
    <row r="44" spans="1:23">
      <c r="A44" s="219"/>
      <c r="B44" s="324"/>
      <c r="C44" s="204">
        <v>1</v>
      </c>
      <c r="D44" s="242">
        <v>2</v>
      </c>
      <c r="E44" s="204">
        <v>3</v>
      </c>
      <c r="F44" s="242">
        <v>4</v>
      </c>
      <c r="G44" s="204">
        <v>5</v>
      </c>
      <c r="H44" s="242">
        <v>6</v>
      </c>
      <c r="I44" s="204">
        <v>7</v>
      </c>
      <c r="J44" s="242">
        <v>8</v>
      </c>
      <c r="K44" s="204">
        <v>9</v>
      </c>
      <c r="L44" s="243">
        <v>10</v>
      </c>
      <c r="M44" s="204">
        <v>11</v>
      </c>
      <c r="N44" s="243">
        <v>12</v>
      </c>
      <c r="O44" s="204">
        <v>13</v>
      </c>
      <c r="P44" s="243">
        <v>14</v>
      </c>
      <c r="Q44" s="204">
        <v>15</v>
      </c>
      <c r="R44" s="243">
        <v>16</v>
      </c>
      <c r="S44" s="204">
        <v>17</v>
      </c>
      <c r="T44" s="243">
        <v>18</v>
      </c>
      <c r="U44" s="204">
        <v>19</v>
      </c>
      <c r="V44" s="243">
        <v>20</v>
      </c>
      <c r="W44" s="27"/>
    </row>
    <row r="45" spans="1:23" ht="75.75" customHeight="1">
      <c r="A45" s="325" t="s">
        <v>179</v>
      </c>
      <c r="B45" s="244" t="s">
        <v>11</v>
      </c>
      <c r="C45" s="334" t="str">
        <f>'Common Parameters'!D16</f>
        <v>spare</v>
      </c>
      <c r="D45" s="334" t="str">
        <f>'Common Parameters'!E16</f>
        <v>spare</v>
      </c>
      <c r="E45" s="334" t="str">
        <f>'Common Parameters'!F16</f>
        <v>spare</v>
      </c>
      <c r="F45" s="334" t="str">
        <f>'Common Parameters'!G16</f>
        <v>spare</v>
      </c>
      <c r="G45" s="334" t="str">
        <f>'Common Parameters'!H16</f>
        <v>spare</v>
      </c>
      <c r="H45" s="334" t="str">
        <f>'Common Parameters'!I16</f>
        <v>spare</v>
      </c>
      <c r="I45" s="334" t="str">
        <f>'Common Parameters'!J16</f>
        <v>spare</v>
      </c>
      <c r="J45" s="334" t="str">
        <f>'Common Parameters'!K16</f>
        <v>spare</v>
      </c>
      <c r="K45" s="334" t="str">
        <f>'Common Parameters'!L16</f>
        <v>spare</v>
      </c>
      <c r="L45" s="334" t="str">
        <f>'Common Parameters'!M16</f>
        <v>spare</v>
      </c>
      <c r="M45" s="334" t="str">
        <f>'Common Parameters'!N16</f>
        <v>spare</v>
      </c>
      <c r="N45" s="334" t="str">
        <f>'Common Parameters'!O16</f>
        <v>spare</v>
      </c>
      <c r="O45" s="334" t="str">
        <f>'Common Parameters'!P16</f>
        <v>spare</v>
      </c>
      <c r="P45" s="334" t="str">
        <f>'Common Parameters'!Q16</f>
        <v>spare</v>
      </c>
      <c r="Q45" s="334" t="str">
        <f>'Common Parameters'!R16</f>
        <v>spare</v>
      </c>
      <c r="R45" s="334" t="str">
        <f>'Common Parameters'!S16</f>
        <v>spare</v>
      </c>
      <c r="S45" s="334" t="str">
        <f>'Common Parameters'!T16</f>
        <v>spare</v>
      </c>
      <c r="T45" s="334" t="str">
        <f>'Common Parameters'!U16</f>
        <v>spare</v>
      </c>
      <c r="U45" s="334" t="str">
        <f>'Common Parameters'!V16</f>
        <v>spare</v>
      </c>
      <c r="V45" s="334" t="str">
        <f>'Common Parameters'!W16</f>
        <v>spare</v>
      </c>
      <c r="W45" s="27"/>
    </row>
    <row r="46" spans="1:23">
      <c r="A46" s="27"/>
      <c r="B46" s="326" t="s">
        <v>158</v>
      </c>
      <c r="C46" s="240">
        <f>'Common Parameters'!D27</f>
        <v>0</v>
      </c>
      <c r="D46" s="240">
        <f>'Common Parameters'!E27</f>
        <v>0</v>
      </c>
      <c r="E46" s="240">
        <f>'Common Parameters'!F27</f>
        <v>0</v>
      </c>
      <c r="F46" s="240">
        <f>'Common Parameters'!G27</f>
        <v>0</v>
      </c>
      <c r="G46" s="240">
        <f>'Common Parameters'!H27</f>
        <v>0</v>
      </c>
      <c r="H46" s="240">
        <f>'Common Parameters'!I27</f>
        <v>0</v>
      </c>
      <c r="I46" s="240">
        <f>'Common Parameters'!J27</f>
        <v>0</v>
      </c>
      <c r="J46" s="240">
        <f>'Common Parameters'!K27</f>
        <v>0</v>
      </c>
      <c r="K46" s="240">
        <f>'Common Parameters'!L27</f>
        <v>0</v>
      </c>
      <c r="L46" s="240">
        <f>'Common Parameters'!M27</f>
        <v>0</v>
      </c>
      <c r="M46" s="240">
        <f>'Common Parameters'!N27</f>
        <v>0</v>
      </c>
      <c r="N46" s="240">
        <f>'Common Parameters'!O27</f>
        <v>0</v>
      </c>
      <c r="O46" s="240">
        <f>'Common Parameters'!P27</f>
        <v>0</v>
      </c>
      <c r="P46" s="240">
        <f>'Common Parameters'!Q27</f>
        <v>0</v>
      </c>
      <c r="Q46" s="240">
        <f>'Common Parameters'!R27</f>
        <v>0</v>
      </c>
      <c r="R46" s="240">
        <f>'Common Parameters'!S27</f>
        <v>0</v>
      </c>
      <c r="S46" s="240">
        <f>'Common Parameters'!T27</f>
        <v>0</v>
      </c>
      <c r="T46" s="240">
        <f>'Common Parameters'!U27</f>
        <v>0</v>
      </c>
      <c r="U46" s="240">
        <f>'Common Parameters'!V27</f>
        <v>0</v>
      </c>
      <c r="V46" s="240">
        <f>'Common Parameters'!W27</f>
        <v>0</v>
      </c>
      <c r="W46" s="27"/>
    </row>
    <row r="47" spans="1:23">
      <c r="A47" s="27"/>
      <c r="B47" s="326" t="s">
        <v>159</v>
      </c>
      <c r="C47" s="240">
        <f>IF(C46="yes",'Common Parameters'!D19,0)</f>
        <v>0</v>
      </c>
      <c r="D47" s="240">
        <f>IF(D46="yes",'Common Parameters'!E19,0)</f>
        <v>0</v>
      </c>
      <c r="E47" s="240">
        <f>IF(E46="yes",'Common Parameters'!F19,0)</f>
        <v>0</v>
      </c>
      <c r="F47" s="240">
        <f>IF(F46="yes",'Common Parameters'!G19,0)</f>
        <v>0</v>
      </c>
      <c r="G47" s="240">
        <f>IF(G46="yes",'Common Parameters'!H19,0)</f>
        <v>0</v>
      </c>
      <c r="H47" s="240">
        <f>IF(H46="yes",'Common Parameters'!I19,0)</f>
        <v>0</v>
      </c>
      <c r="I47" s="240">
        <f>IF(I46="yes",'Common Parameters'!J19,0)</f>
        <v>0</v>
      </c>
      <c r="J47" s="240">
        <f>IF(J46="yes",'Common Parameters'!K19,0)</f>
        <v>0</v>
      </c>
      <c r="K47" s="240">
        <f>IF(K46="yes",'Common Parameters'!L19,0)</f>
        <v>0</v>
      </c>
      <c r="L47" s="240">
        <f>IF(L46="yes",'Common Parameters'!M19,0)</f>
        <v>0</v>
      </c>
      <c r="M47" s="240">
        <f>IF(M46="yes",'Common Parameters'!N19,0)</f>
        <v>0</v>
      </c>
      <c r="N47" s="240">
        <f>IF(N46="yes",'Common Parameters'!O19,0)</f>
        <v>0</v>
      </c>
      <c r="O47" s="240">
        <f>IF(O46="yes",'Common Parameters'!P19,0)</f>
        <v>0</v>
      </c>
      <c r="P47" s="240">
        <f>IF(P46="yes",'Common Parameters'!Q19,0)</f>
        <v>0</v>
      </c>
      <c r="Q47" s="240">
        <f>IF(Q46="yes",'Common Parameters'!R19,0)</f>
        <v>0</v>
      </c>
      <c r="R47" s="240">
        <f>IF(R46="yes",'Common Parameters'!S19,0)</f>
        <v>0</v>
      </c>
      <c r="S47" s="240">
        <f>IF(S46="yes",'Common Parameters'!T19,0)</f>
        <v>0</v>
      </c>
      <c r="T47" s="240">
        <f>IF(T46="yes",'Common Parameters'!U19,0)</f>
        <v>0</v>
      </c>
      <c r="U47" s="240">
        <f>IF(U46="yes",'Common Parameters'!V19,0)</f>
        <v>0</v>
      </c>
      <c r="V47" s="240">
        <f>IF(V46="yes",'Common Parameters'!W19,0)</f>
        <v>0</v>
      </c>
      <c r="W47" s="27"/>
    </row>
    <row r="48" spans="1:23">
      <c r="A48" s="27"/>
      <c r="B48" s="327" t="s">
        <v>180</v>
      </c>
      <c r="C48" s="245">
        <f t="shared" ref="C48:V48" si="2">C47*$D$39</f>
        <v>0</v>
      </c>
      <c r="D48" s="245">
        <f t="shared" si="2"/>
        <v>0</v>
      </c>
      <c r="E48" s="245">
        <f t="shared" si="2"/>
        <v>0</v>
      </c>
      <c r="F48" s="245">
        <f t="shared" si="2"/>
        <v>0</v>
      </c>
      <c r="G48" s="245">
        <f t="shared" si="2"/>
        <v>0</v>
      </c>
      <c r="H48" s="245">
        <f t="shared" si="2"/>
        <v>0</v>
      </c>
      <c r="I48" s="245">
        <f t="shared" si="2"/>
        <v>0</v>
      </c>
      <c r="J48" s="245">
        <f t="shared" si="2"/>
        <v>0</v>
      </c>
      <c r="K48" s="245">
        <f t="shared" si="2"/>
        <v>0</v>
      </c>
      <c r="L48" s="245">
        <f t="shared" si="2"/>
        <v>0</v>
      </c>
      <c r="M48" s="245">
        <f t="shared" si="2"/>
        <v>0</v>
      </c>
      <c r="N48" s="245">
        <f t="shared" si="2"/>
        <v>0</v>
      </c>
      <c r="O48" s="245">
        <f t="shared" si="2"/>
        <v>0</v>
      </c>
      <c r="P48" s="245">
        <f t="shared" si="2"/>
        <v>0</v>
      </c>
      <c r="Q48" s="245">
        <f t="shared" si="2"/>
        <v>0</v>
      </c>
      <c r="R48" s="245">
        <f t="shared" si="2"/>
        <v>0</v>
      </c>
      <c r="S48" s="245">
        <f t="shared" si="2"/>
        <v>0</v>
      </c>
      <c r="T48" s="245">
        <f t="shared" si="2"/>
        <v>0</v>
      </c>
      <c r="U48" s="245">
        <f t="shared" si="2"/>
        <v>0</v>
      </c>
      <c r="V48" s="245">
        <f t="shared" si="2"/>
        <v>0</v>
      </c>
      <c r="W48" s="27"/>
    </row>
    <row r="49" spans="1:23">
      <c r="A49" s="27"/>
      <c r="B49" s="238" t="s">
        <v>141</v>
      </c>
      <c r="C49" s="272">
        <f t="shared" ref="C49:V49" si="3">IF(C47=0,0,C48/C47)</f>
        <v>0</v>
      </c>
      <c r="D49" s="272">
        <f t="shared" si="3"/>
        <v>0</v>
      </c>
      <c r="E49" s="272">
        <f t="shared" si="3"/>
        <v>0</v>
      </c>
      <c r="F49" s="272">
        <f t="shared" si="3"/>
        <v>0</v>
      </c>
      <c r="G49" s="272">
        <f t="shared" si="3"/>
        <v>0</v>
      </c>
      <c r="H49" s="272">
        <f t="shared" si="3"/>
        <v>0</v>
      </c>
      <c r="I49" s="272">
        <f t="shared" si="3"/>
        <v>0</v>
      </c>
      <c r="J49" s="272">
        <f t="shared" si="3"/>
        <v>0</v>
      </c>
      <c r="K49" s="272">
        <f t="shared" si="3"/>
        <v>0</v>
      </c>
      <c r="L49" s="272">
        <f t="shared" si="3"/>
        <v>0</v>
      </c>
      <c r="M49" s="272">
        <f t="shared" si="3"/>
        <v>0</v>
      </c>
      <c r="N49" s="272">
        <f t="shared" si="3"/>
        <v>0</v>
      </c>
      <c r="O49" s="272">
        <f t="shared" si="3"/>
        <v>0</v>
      </c>
      <c r="P49" s="272">
        <f t="shared" si="3"/>
        <v>0</v>
      </c>
      <c r="Q49" s="272">
        <f t="shared" si="3"/>
        <v>0</v>
      </c>
      <c r="R49" s="272">
        <f t="shared" si="3"/>
        <v>0</v>
      </c>
      <c r="S49" s="272">
        <f t="shared" si="3"/>
        <v>0</v>
      </c>
      <c r="T49" s="272">
        <f t="shared" si="3"/>
        <v>0</v>
      </c>
      <c r="U49" s="272">
        <f t="shared" si="3"/>
        <v>0</v>
      </c>
      <c r="V49" s="272">
        <f t="shared" si="3"/>
        <v>0</v>
      </c>
      <c r="W49" s="27"/>
    </row>
    <row r="50" spans="1:23">
      <c r="A50" s="27"/>
      <c r="B50" s="27"/>
      <c r="C50" s="27"/>
      <c r="D50" s="27"/>
      <c r="E50" s="27"/>
      <c r="F50" s="27"/>
      <c r="G50" s="27"/>
      <c r="H50" s="27"/>
      <c r="I50" s="27"/>
      <c r="J50" s="27"/>
      <c r="K50" s="27"/>
      <c r="L50" s="27"/>
      <c r="M50" s="27"/>
      <c r="N50" s="27"/>
      <c r="O50" s="27"/>
      <c r="P50" s="27"/>
      <c r="Q50" s="27"/>
      <c r="R50" s="27"/>
      <c r="S50" s="27"/>
      <c r="T50" s="27"/>
      <c r="U50" s="27"/>
      <c r="V50" s="27"/>
      <c r="W50" s="27"/>
    </row>
    <row r="51" spans="1:23">
      <c r="A51" s="27"/>
      <c r="B51" s="27"/>
      <c r="C51" s="27"/>
      <c r="D51" s="27"/>
      <c r="E51" s="27"/>
      <c r="F51" s="27"/>
      <c r="G51" s="27"/>
      <c r="H51" s="27"/>
      <c r="I51" s="27"/>
      <c r="J51" s="27"/>
      <c r="K51" s="27"/>
      <c r="L51" s="27"/>
      <c r="M51" s="27"/>
      <c r="N51" s="27"/>
      <c r="O51" s="27"/>
      <c r="P51" s="27"/>
      <c r="Q51" s="27"/>
      <c r="R51" s="27"/>
      <c r="S51" s="27"/>
      <c r="T51" s="27"/>
      <c r="U51" s="27"/>
      <c r="V51" s="27"/>
      <c r="W51" s="27"/>
    </row>
    <row r="52" spans="1:23">
      <c r="A52" s="27"/>
      <c r="B52" s="9" t="s">
        <v>373</v>
      </c>
      <c r="C52" s="28"/>
      <c r="D52" s="28"/>
      <c r="E52" s="28"/>
      <c r="F52" s="28"/>
      <c r="G52" s="28"/>
      <c r="H52" s="28"/>
      <c r="I52" s="28"/>
      <c r="J52" s="28"/>
      <c r="K52" s="28"/>
      <c r="L52" s="28"/>
      <c r="M52" s="27"/>
      <c r="N52" s="27"/>
      <c r="O52" s="27"/>
      <c r="P52" s="27"/>
      <c r="Q52" s="27"/>
      <c r="R52" s="27"/>
      <c r="S52" s="27"/>
      <c r="T52" s="27"/>
      <c r="U52" s="27"/>
      <c r="V52" s="27"/>
      <c r="W52" s="27"/>
    </row>
    <row r="53" spans="1:23">
      <c r="A53" s="27"/>
      <c r="B53" s="27"/>
      <c r="C53" s="27"/>
      <c r="D53" s="27"/>
      <c r="E53" s="27"/>
      <c r="F53" s="27"/>
      <c r="G53" s="27"/>
      <c r="H53" s="27"/>
      <c r="I53" s="27"/>
      <c r="J53" s="27"/>
      <c r="K53" s="27"/>
      <c r="L53" s="27"/>
      <c r="M53" s="27"/>
      <c r="N53" s="27"/>
      <c r="O53" s="27"/>
      <c r="P53" s="27"/>
      <c r="Q53" s="27"/>
      <c r="R53" s="27"/>
      <c r="S53" s="27"/>
      <c r="T53" s="27"/>
      <c r="U53" s="27"/>
      <c r="V53" s="27"/>
      <c r="W53" s="27"/>
    </row>
    <row r="54" spans="1:23">
      <c r="A54" s="27"/>
      <c r="B54" s="326" t="s">
        <v>195</v>
      </c>
      <c r="C54" s="326" t="s">
        <v>418</v>
      </c>
      <c r="D54" s="142"/>
      <c r="E54" s="59" t="s">
        <v>424</v>
      </c>
      <c r="F54" s="27"/>
      <c r="G54" s="27"/>
      <c r="H54" s="27"/>
      <c r="I54" s="27"/>
      <c r="J54" s="27"/>
      <c r="K54" s="27"/>
      <c r="L54" s="27"/>
      <c r="M54" s="27"/>
      <c r="N54" s="27"/>
      <c r="O54" s="27"/>
      <c r="P54" s="27"/>
      <c r="Q54" s="27"/>
      <c r="R54" s="27"/>
      <c r="S54" s="27"/>
      <c r="T54" s="27"/>
      <c r="U54" s="27"/>
      <c r="V54" s="27"/>
      <c r="W54" s="27"/>
    </row>
    <row r="55" spans="1:23">
      <c r="A55" s="27"/>
      <c r="B55" s="327" t="s">
        <v>417</v>
      </c>
      <c r="C55" s="326" t="s">
        <v>418</v>
      </c>
      <c r="D55" s="142"/>
      <c r="E55" s="26"/>
      <c r="F55" s="27"/>
      <c r="G55" s="27"/>
      <c r="H55" s="27"/>
      <c r="I55" s="27"/>
      <c r="J55" s="27"/>
      <c r="K55" s="27"/>
      <c r="L55" s="27"/>
      <c r="M55" s="27"/>
      <c r="N55" s="27"/>
      <c r="O55" s="27"/>
      <c r="P55" s="27"/>
      <c r="Q55" s="27"/>
      <c r="R55" s="27"/>
      <c r="S55" s="27"/>
      <c r="T55" s="27"/>
      <c r="U55" s="27"/>
      <c r="V55" s="27"/>
      <c r="W55" s="27"/>
    </row>
    <row r="56" spans="1:23">
      <c r="A56" s="27"/>
      <c r="B56" s="327" t="s">
        <v>444</v>
      </c>
      <c r="C56" s="326" t="s">
        <v>418</v>
      </c>
      <c r="D56" s="142"/>
      <c r="E56" s="59" t="s">
        <v>517</v>
      </c>
      <c r="F56" s="27"/>
      <c r="G56" s="27"/>
      <c r="H56" s="27"/>
      <c r="I56" s="27"/>
      <c r="J56" s="27"/>
      <c r="K56" s="27"/>
      <c r="L56" s="27"/>
      <c r="M56" s="27"/>
      <c r="N56" s="27"/>
      <c r="O56" s="27"/>
      <c r="P56" s="27"/>
      <c r="Q56" s="27"/>
      <c r="R56" s="27"/>
      <c r="S56" s="27"/>
      <c r="T56" s="27"/>
      <c r="U56" s="27"/>
      <c r="V56" s="27"/>
      <c r="W56" s="27"/>
    </row>
    <row r="57" spans="1:23">
      <c r="A57" s="27"/>
      <c r="B57" s="327" t="s">
        <v>518</v>
      </c>
      <c r="C57" s="326" t="s">
        <v>418</v>
      </c>
      <c r="D57" s="142"/>
      <c r="E57" s="26"/>
      <c r="F57" s="27"/>
      <c r="G57" s="27"/>
      <c r="H57" s="27"/>
      <c r="I57" s="27"/>
      <c r="J57" s="27"/>
      <c r="K57" s="27"/>
      <c r="L57" s="27"/>
      <c r="M57" s="27"/>
      <c r="N57" s="27"/>
      <c r="O57" s="27"/>
      <c r="P57" s="27"/>
      <c r="Q57" s="27"/>
      <c r="R57" s="27"/>
      <c r="S57" s="27"/>
      <c r="T57" s="27"/>
      <c r="U57" s="27"/>
      <c r="V57" s="27"/>
      <c r="W57" s="27"/>
    </row>
    <row r="58" spans="1:23">
      <c r="A58" s="27"/>
      <c r="B58" s="326" t="s">
        <v>157</v>
      </c>
      <c r="C58" s="326"/>
      <c r="D58" s="235">
        <f>SUMIF('Common Parameters'!D25:W25,"yes",'Common Parameters'!D19:W19)</f>
        <v>0</v>
      </c>
      <c r="E58" s="27"/>
      <c r="F58" s="59"/>
      <c r="G58" s="27"/>
      <c r="H58" s="27"/>
      <c r="I58" s="27"/>
      <c r="J58" s="27"/>
      <c r="K58" s="27"/>
      <c r="L58" s="27"/>
      <c r="M58" s="27"/>
      <c r="N58" s="27"/>
      <c r="O58" s="27"/>
      <c r="P58" s="27"/>
      <c r="Q58" s="27"/>
      <c r="R58" s="27"/>
      <c r="S58" s="27"/>
      <c r="T58" s="27"/>
      <c r="U58" s="27"/>
      <c r="V58" s="27"/>
      <c r="W58" s="27"/>
    </row>
    <row r="59" spans="1:23">
      <c r="A59" s="27"/>
      <c r="B59" s="326" t="s">
        <v>410</v>
      </c>
      <c r="C59" s="326"/>
      <c r="D59" s="385">
        <f>(D54+D55+D56+D57)*D58</f>
        <v>0</v>
      </c>
      <c r="E59" s="27"/>
      <c r="F59" s="27"/>
      <c r="G59" s="27"/>
      <c r="H59" s="27"/>
      <c r="I59" s="27"/>
      <c r="J59" s="27"/>
      <c r="K59" s="27"/>
      <c r="L59" s="27"/>
      <c r="M59" s="27"/>
      <c r="N59" s="27"/>
      <c r="O59" s="27"/>
      <c r="P59" s="27"/>
      <c r="Q59" s="27"/>
      <c r="R59" s="27"/>
      <c r="S59" s="27"/>
      <c r="T59" s="27"/>
      <c r="U59" s="27"/>
      <c r="V59" s="27"/>
      <c r="W59" s="27"/>
    </row>
    <row r="60" spans="1:23">
      <c r="A60" s="27"/>
      <c r="B60" s="27"/>
      <c r="C60" s="27"/>
      <c r="D60" s="27"/>
      <c r="E60" s="27"/>
      <c r="F60" s="27"/>
      <c r="G60" s="27"/>
      <c r="H60" s="27"/>
      <c r="I60" s="27"/>
      <c r="J60" s="27"/>
      <c r="K60" s="27"/>
      <c r="L60" s="27"/>
      <c r="M60" s="27"/>
      <c r="N60" s="27"/>
      <c r="O60" s="27"/>
      <c r="P60" s="27"/>
      <c r="Q60" s="27"/>
      <c r="R60" s="27"/>
      <c r="S60" s="27"/>
      <c r="T60" s="27"/>
      <c r="U60" s="27"/>
      <c r="V60" s="27"/>
      <c r="W60" s="27"/>
    </row>
    <row r="61" spans="1:23">
      <c r="A61" s="219"/>
      <c r="B61" s="324"/>
      <c r="C61" s="14" t="s">
        <v>502</v>
      </c>
      <c r="D61" s="87"/>
      <c r="E61" s="87"/>
      <c r="F61" s="87"/>
      <c r="G61" s="87"/>
      <c r="H61" s="87"/>
      <c r="I61" s="87"/>
      <c r="J61" s="87"/>
      <c r="K61" s="87"/>
      <c r="L61" s="87"/>
      <c r="M61" s="87"/>
      <c r="N61" s="87"/>
      <c r="O61" s="87"/>
      <c r="P61" s="87"/>
      <c r="Q61" s="87"/>
      <c r="R61" s="87"/>
      <c r="S61" s="87"/>
      <c r="T61" s="87"/>
      <c r="U61" s="87"/>
      <c r="V61" s="88"/>
      <c r="W61" s="27"/>
    </row>
    <row r="62" spans="1:23">
      <c r="A62" s="219"/>
      <c r="B62" s="324"/>
      <c r="C62" s="204">
        <v>1</v>
      </c>
      <c r="D62" s="242">
        <v>2</v>
      </c>
      <c r="E62" s="204">
        <v>3</v>
      </c>
      <c r="F62" s="242">
        <v>4</v>
      </c>
      <c r="G62" s="204">
        <v>5</v>
      </c>
      <c r="H62" s="242">
        <v>6</v>
      </c>
      <c r="I62" s="204">
        <v>7</v>
      </c>
      <c r="J62" s="242">
        <v>8</v>
      </c>
      <c r="K62" s="204">
        <v>9</v>
      </c>
      <c r="L62" s="243">
        <v>10</v>
      </c>
      <c r="M62" s="204">
        <v>11</v>
      </c>
      <c r="N62" s="243">
        <v>12</v>
      </c>
      <c r="O62" s="204">
        <v>13</v>
      </c>
      <c r="P62" s="243">
        <v>14</v>
      </c>
      <c r="Q62" s="204">
        <v>15</v>
      </c>
      <c r="R62" s="243">
        <v>16</v>
      </c>
      <c r="S62" s="204">
        <v>17</v>
      </c>
      <c r="T62" s="243">
        <v>18</v>
      </c>
      <c r="U62" s="204">
        <v>19</v>
      </c>
      <c r="V62" s="243">
        <v>20</v>
      </c>
      <c r="W62" s="27"/>
    </row>
    <row r="63" spans="1:23" ht="60" customHeight="1">
      <c r="A63" s="325" t="s">
        <v>162</v>
      </c>
      <c r="B63" s="244" t="s">
        <v>11</v>
      </c>
      <c r="C63" s="334" t="str">
        <f>'Common Parameters'!D16</f>
        <v>spare</v>
      </c>
      <c r="D63" s="334" t="str">
        <f>'Common Parameters'!E16</f>
        <v>spare</v>
      </c>
      <c r="E63" s="334" t="str">
        <f>'Common Parameters'!F16</f>
        <v>spare</v>
      </c>
      <c r="F63" s="334" t="str">
        <f>'Common Parameters'!G16</f>
        <v>spare</v>
      </c>
      <c r="G63" s="334" t="str">
        <f>'Common Parameters'!H16</f>
        <v>spare</v>
      </c>
      <c r="H63" s="334" t="str">
        <f>'Common Parameters'!I16</f>
        <v>spare</v>
      </c>
      <c r="I63" s="334" t="str">
        <f>'Common Parameters'!J16</f>
        <v>spare</v>
      </c>
      <c r="J63" s="334" t="str">
        <f>'Common Parameters'!K16</f>
        <v>spare</v>
      </c>
      <c r="K63" s="334" t="str">
        <f>'Common Parameters'!L16</f>
        <v>spare</v>
      </c>
      <c r="L63" s="334" t="str">
        <f>'Common Parameters'!M16</f>
        <v>spare</v>
      </c>
      <c r="M63" s="334" t="str">
        <f>'Common Parameters'!N16</f>
        <v>spare</v>
      </c>
      <c r="N63" s="334" t="str">
        <f>'Common Parameters'!O16</f>
        <v>spare</v>
      </c>
      <c r="O63" s="334" t="str">
        <f>'Common Parameters'!P16</f>
        <v>spare</v>
      </c>
      <c r="P63" s="334" t="str">
        <f>'Common Parameters'!Q16</f>
        <v>spare</v>
      </c>
      <c r="Q63" s="334" t="str">
        <f>'Common Parameters'!R16</f>
        <v>spare</v>
      </c>
      <c r="R63" s="334" t="str">
        <f>'Common Parameters'!S16</f>
        <v>spare</v>
      </c>
      <c r="S63" s="334" t="str">
        <f>'Common Parameters'!T16</f>
        <v>spare</v>
      </c>
      <c r="T63" s="334" t="str">
        <f>'Common Parameters'!U16</f>
        <v>spare</v>
      </c>
      <c r="U63" s="334" t="str">
        <f>'Common Parameters'!V16</f>
        <v>spare</v>
      </c>
      <c r="V63" s="334" t="str">
        <f>'Common Parameters'!W16</f>
        <v>spare</v>
      </c>
      <c r="W63" s="27"/>
    </row>
    <row r="64" spans="1:23">
      <c r="A64" s="27"/>
      <c r="B64" s="326" t="s">
        <v>160</v>
      </c>
      <c r="C64" s="240">
        <f>'Common Parameters'!D25</f>
        <v>0</v>
      </c>
      <c r="D64" s="240">
        <f>'Common Parameters'!E25</f>
        <v>0</v>
      </c>
      <c r="E64" s="240">
        <f>'Common Parameters'!F25</f>
        <v>0</v>
      </c>
      <c r="F64" s="240">
        <f>'Common Parameters'!G25</f>
        <v>0</v>
      </c>
      <c r="G64" s="240">
        <f>'Common Parameters'!H25</f>
        <v>0</v>
      </c>
      <c r="H64" s="240">
        <f>'Common Parameters'!I25</f>
        <v>0</v>
      </c>
      <c r="I64" s="240">
        <f>'Common Parameters'!J25</f>
        <v>0</v>
      </c>
      <c r="J64" s="240">
        <f>'Common Parameters'!K25</f>
        <v>0</v>
      </c>
      <c r="K64" s="240">
        <f>'Common Parameters'!L25</f>
        <v>0</v>
      </c>
      <c r="L64" s="240">
        <f>'Common Parameters'!M25</f>
        <v>0</v>
      </c>
      <c r="M64" s="240">
        <f>'Common Parameters'!N25</f>
        <v>0</v>
      </c>
      <c r="N64" s="240">
        <f>'Common Parameters'!O25</f>
        <v>0</v>
      </c>
      <c r="O64" s="240">
        <f>'Common Parameters'!P25</f>
        <v>0</v>
      </c>
      <c r="P64" s="240">
        <f>'Common Parameters'!Q25</f>
        <v>0</v>
      </c>
      <c r="Q64" s="240">
        <f>'Common Parameters'!R25</f>
        <v>0</v>
      </c>
      <c r="R64" s="240">
        <f>'Common Parameters'!S25</f>
        <v>0</v>
      </c>
      <c r="S64" s="240">
        <f>'Common Parameters'!T25</f>
        <v>0</v>
      </c>
      <c r="T64" s="240">
        <f>'Common Parameters'!U25</f>
        <v>0</v>
      </c>
      <c r="U64" s="240">
        <f>'Common Parameters'!V25</f>
        <v>0</v>
      </c>
      <c r="V64" s="240">
        <f>'Common Parameters'!W25</f>
        <v>0</v>
      </c>
      <c r="W64" s="27"/>
    </row>
    <row r="65" spans="1:23">
      <c r="A65" s="27"/>
      <c r="B65" s="326" t="s">
        <v>161</v>
      </c>
      <c r="C65" s="240">
        <f>IF(C64="yes",'Common Parameters'!D19,0)</f>
        <v>0</v>
      </c>
      <c r="D65" s="240">
        <f>IF(D64="yes",'Common Parameters'!E19,0)</f>
        <v>0</v>
      </c>
      <c r="E65" s="240">
        <f>IF(E64="yes",'Common Parameters'!F19,0)</f>
        <v>0</v>
      </c>
      <c r="F65" s="240">
        <f>IF(F64="yes",'Common Parameters'!G19,0)</f>
        <v>0</v>
      </c>
      <c r="G65" s="240">
        <f>IF(G64="yes",'Common Parameters'!H19,0)</f>
        <v>0</v>
      </c>
      <c r="H65" s="240">
        <f>IF(H64="yes",'Common Parameters'!I19,0)</f>
        <v>0</v>
      </c>
      <c r="I65" s="240">
        <f>IF(I64="yes",'Common Parameters'!J19,0)</f>
        <v>0</v>
      </c>
      <c r="J65" s="240">
        <f>IF(J64="yes",'Common Parameters'!K19,0)</f>
        <v>0</v>
      </c>
      <c r="K65" s="240">
        <f>IF(K64="yes",'Common Parameters'!L19,0)</f>
        <v>0</v>
      </c>
      <c r="L65" s="240">
        <f>IF(L64="yes",'Common Parameters'!M19,0)</f>
        <v>0</v>
      </c>
      <c r="M65" s="240">
        <f>IF(M64="yes",'Common Parameters'!N19,0)</f>
        <v>0</v>
      </c>
      <c r="N65" s="240">
        <f>IF(N64="yes",'Common Parameters'!O19,0)</f>
        <v>0</v>
      </c>
      <c r="O65" s="240">
        <f>IF(O64="yes",'Common Parameters'!P19,0)</f>
        <v>0</v>
      </c>
      <c r="P65" s="240">
        <f>IF(P64="yes",'Common Parameters'!Q19,0)</f>
        <v>0</v>
      </c>
      <c r="Q65" s="240">
        <f>IF(Q64="yes",'Common Parameters'!R19,0)</f>
        <v>0</v>
      </c>
      <c r="R65" s="240">
        <f>IF(R64="yes",'Common Parameters'!S19,0)</f>
        <v>0</v>
      </c>
      <c r="S65" s="240">
        <f>IF(S64="yes",'Common Parameters'!T19,0)</f>
        <v>0</v>
      </c>
      <c r="T65" s="240">
        <f>IF(T64="yes",'Common Parameters'!U19,0)</f>
        <v>0</v>
      </c>
      <c r="U65" s="240">
        <f>IF(U64="yes",'Common Parameters'!V19,0)</f>
        <v>0</v>
      </c>
      <c r="V65" s="240">
        <f>IF(V64="yes",'Common Parameters'!W19,0)</f>
        <v>0</v>
      </c>
      <c r="W65" s="27"/>
    </row>
    <row r="66" spans="1:23">
      <c r="A66" s="27"/>
      <c r="B66" s="326" t="s">
        <v>180</v>
      </c>
      <c r="C66" s="245">
        <f t="shared" ref="C66:V66" si="4">(C65*($D$54+$D$55))</f>
        <v>0</v>
      </c>
      <c r="D66" s="245">
        <f t="shared" si="4"/>
        <v>0</v>
      </c>
      <c r="E66" s="245">
        <f t="shared" si="4"/>
        <v>0</v>
      </c>
      <c r="F66" s="245">
        <f t="shared" si="4"/>
        <v>0</v>
      </c>
      <c r="G66" s="245">
        <f t="shared" si="4"/>
        <v>0</v>
      </c>
      <c r="H66" s="245">
        <f t="shared" si="4"/>
        <v>0</v>
      </c>
      <c r="I66" s="245">
        <f t="shared" si="4"/>
        <v>0</v>
      </c>
      <c r="J66" s="245">
        <f t="shared" si="4"/>
        <v>0</v>
      </c>
      <c r="K66" s="245">
        <f t="shared" si="4"/>
        <v>0</v>
      </c>
      <c r="L66" s="245">
        <f t="shared" si="4"/>
        <v>0</v>
      </c>
      <c r="M66" s="245">
        <f t="shared" si="4"/>
        <v>0</v>
      </c>
      <c r="N66" s="245">
        <f t="shared" si="4"/>
        <v>0</v>
      </c>
      <c r="O66" s="245">
        <f t="shared" si="4"/>
        <v>0</v>
      </c>
      <c r="P66" s="245">
        <f t="shared" si="4"/>
        <v>0</v>
      </c>
      <c r="Q66" s="245">
        <f t="shared" si="4"/>
        <v>0</v>
      </c>
      <c r="R66" s="245">
        <f t="shared" si="4"/>
        <v>0</v>
      </c>
      <c r="S66" s="245">
        <f t="shared" si="4"/>
        <v>0</v>
      </c>
      <c r="T66" s="245">
        <f t="shared" si="4"/>
        <v>0</v>
      </c>
      <c r="U66" s="245">
        <f t="shared" si="4"/>
        <v>0</v>
      </c>
      <c r="V66" s="245">
        <f t="shared" si="4"/>
        <v>0</v>
      </c>
      <c r="W66" s="27"/>
    </row>
    <row r="67" spans="1:23">
      <c r="A67" s="27"/>
      <c r="B67" s="238" t="s">
        <v>141</v>
      </c>
      <c r="C67" s="246">
        <f t="shared" ref="C67:V67" si="5">IF(C65=0,0,C66/C65)</f>
        <v>0</v>
      </c>
      <c r="D67" s="246">
        <f t="shared" si="5"/>
        <v>0</v>
      </c>
      <c r="E67" s="246">
        <f t="shared" si="5"/>
        <v>0</v>
      </c>
      <c r="F67" s="246">
        <f t="shared" si="5"/>
        <v>0</v>
      </c>
      <c r="G67" s="246">
        <f t="shared" si="5"/>
        <v>0</v>
      </c>
      <c r="H67" s="246">
        <f t="shared" si="5"/>
        <v>0</v>
      </c>
      <c r="I67" s="246">
        <f t="shared" si="5"/>
        <v>0</v>
      </c>
      <c r="J67" s="246">
        <f t="shared" si="5"/>
        <v>0</v>
      </c>
      <c r="K67" s="246">
        <f t="shared" si="5"/>
        <v>0</v>
      </c>
      <c r="L67" s="246">
        <f t="shared" si="5"/>
        <v>0</v>
      </c>
      <c r="M67" s="246">
        <f t="shared" si="5"/>
        <v>0</v>
      </c>
      <c r="N67" s="246">
        <f t="shared" si="5"/>
        <v>0</v>
      </c>
      <c r="O67" s="246">
        <f t="shared" si="5"/>
        <v>0</v>
      </c>
      <c r="P67" s="246">
        <f t="shared" si="5"/>
        <v>0</v>
      </c>
      <c r="Q67" s="246">
        <f t="shared" si="5"/>
        <v>0</v>
      </c>
      <c r="R67" s="246">
        <f t="shared" si="5"/>
        <v>0</v>
      </c>
      <c r="S67" s="246">
        <f t="shared" si="5"/>
        <v>0</v>
      </c>
      <c r="T67" s="246">
        <f t="shared" si="5"/>
        <v>0</v>
      </c>
      <c r="U67" s="246">
        <f t="shared" si="5"/>
        <v>0</v>
      </c>
      <c r="V67" s="246">
        <f t="shared" si="5"/>
        <v>0</v>
      </c>
      <c r="W67" s="27"/>
    </row>
    <row r="68" spans="1:23">
      <c r="A68" s="27"/>
      <c r="B68" s="27"/>
      <c r="C68" s="27"/>
      <c r="D68" s="27"/>
      <c r="E68" s="27"/>
      <c r="F68" s="27"/>
      <c r="G68" s="27"/>
      <c r="H68" s="27"/>
      <c r="I68" s="27"/>
      <c r="J68" s="27"/>
      <c r="K68" s="27"/>
      <c r="L68" s="27"/>
      <c r="M68" s="27"/>
      <c r="N68" s="27"/>
      <c r="O68" s="27"/>
      <c r="P68" s="27"/>
      <c r="Q68" s="27"/>
      <c r="R68" s="27"/>
      <c r="S68" s="27"/>
      <c r="T68" s="27"/>
      <c r="U68" s="27"/>
      <c r="V68" s="27"/>
      <c r="W68" s="27"/>
    </row>
    <row r="69" spans="1:23">
      <c r="A69" s="27"/>
      <c r="B69" s="27"/>
      <c r="C69" s="27"/>
      <c r="D69" s="27"/>
      <c r="E69" s="27"/>
      <c r="F69" s="27"/>
      <c r="G69" s="27"/>
      <c r="H69" s="27"/>
      <c r="I69" s="27"/>
      <c r="J69" s="27"/>
      <c r="K69" s="27"/>
      <c r="L69" s="27"/>
      <c r="M69" s="27"/>
      <c r="N69" s="27"/>
      <c r="O69" s="27"/>
      <c r="P69" s="27"/>
      <c r="Q69" s="27"/>
      <c r="R69" s="27"/>
      <c r="S69" s="27"/>
      <c r="T69" s="27"/>
      <c r="U69" s="27"/>
      <c r="V69" s="27"/>
      <c r="W69" s="27"/>
    </row>
    <row r="70" spans="1:23">
      <c r="A70" s="27"/>
      <c r="B70" s="9" t="s">
        <v>144</v>
      </c>
      <c r="C70" s="28"/>
      <c r="D70" s="28"/>
      <c r="E70" s="28"/>
      <c r="F70" s="28"/>
      <c r="G70" s="28"/>
      <c r="H70" s="28"/>
      <c r="I70" s="28"/>
      <c r="J70" s="28"/>
      <c r="K70" s="28"/>
      <c r="L70" s="28"/>
      <c r="M70" s="28"/>
      <c r="N70" s="27"/>
      <c r="O70" s="27"/>
      <c r="P70" s="27"/>
      <c r="Q70" s="27"/>
      <c r="R70" s="27"/>
      <c r="S70" s="27"/>
      <c r="T70" s="27"/>
      <c r="U70" s="27"/>
      <c r="V70" s="27"/>
      <c r="W70" s="27"/>
    </row>
    <row r="71" spans="1:23">
      <c r="A71" s="27"/>
      <c r="B71" s="27"/>
      <c r="C71" s="27"/>
      <c r="D71" s="27"/>
      <c r="E71" s="27"/>
      <c r="F71" s="27"/>
      <c r="G71" s="27"/>
      <c r="H71" s="27"/>
      <c r="I71" s="27"/>
      <c r="J71" s="27"/>
      <c r="K71" s="27"/>
      <c r="L71" s="27"/>
      <c r="M71" s="27"/>
      <c r="N71" s="27"/>
      <c r="O71" s="27"/>
      <c r="P71" s="27"/>
      <c r="Q71" s="27"/>
      <c r="R71" s="27"/>
      <c r="S71" s="27"/>
      <c r="T71" s="27"/>
      <c r="U71" s="27"/>
      <c r="V71" s="27"/>
      <c r="W71" s="27"/>
    </row>
    <row r="72" spans="1:23" ht="28.8">
      <c r="A72" s="27"/>
      <c r="B72" s="78" t="s">
        <v>149</v>
      </c>
      <c r="C72" s="78" t="s">
        <v>191</v>
      </c>
      <c r="D72" s="247"/>
      <c r="E72" s="27"/>
      <c r="F72" s="27"/>
      <c r="G72" s="27"/>
      <c r="H72" s="27"/>
      <c r="I72" s="27"/>
      <c r="J72" s="27"/>
      <c r="K72" s="27"/>
      <c r="L72" s="27"/>
      <c r="M72" s="27"/>
      <c r="N72" s="27"/>
      <c r="O72" s="27"/>
      <c r="P72" s="27"/>
      <c r="Q72" s="27"/>
      <c r="R72" s="27"/>
      <c r="S72" s="27"/>
      <c r="T72" s="27"/>
      <c r="U72" s="27"/>
      <c r="V72" s="27"/>
      <c r="W72" s="27"/>
    </row>
    <row r="73" spans="1:23">
      <c r="A73" s="27"/>
      <c r="B73" s="78" t="s">
        <v>421</v>
      </c>
      <c r="C73" s="78" t="s">
        <v>153</v>
      </c>
      <c r="D73" s="284">
        <f>C11</f>
        <v>0</v>
      </c>
      <c r="E73" s="27"/>
      <c r="F73" s="27"/>
      <c r="G73" s="27"/>
      <c r="H73" s="27"/>
      <c r="I73" s="27"/>
      <c r="J73" s="27"/>
      <c r="K73" s="27"/>
      <c r="L73" s="27"/>
      <c r="M73" s="27"/>
      <c r="N73" s="27"/>
      <c r="O73" s="27"/>
      <c r="P73" s="27"/>
      <c r="Q73" s="27"/>
      <c r="R73" s="27"/>
      <c r="S73" s="27"/>
      <c r="T73" s="27"/>
      <c r="U73" s="27"/>
      <c r="V73" s="27"/>
      <c r="W73" s="27"/>
    </row>
    <row r="74" spans="1:23">
      <c r="A74" s="27"/>
      <c r="B74" s="78" t="s">
        <v>150</v>
      </c>
      <c r="C74" s="78" t="s">
        <v>192</v>
      </c>
      <c r="D74" s="283">
        <f>D72*D73</f>
        <v>0</v>
      </c>
      <c r="E74" s="321"/>
      <c r="F74" s="27"/>
      <c r="G74" s="27"/>
      <c r="H74" s="27"/>
      <c r="I74" s="27"/>
      <c r="J74" s="27"/>
      <c r="K74" s="27"/>
      <c r="L74" s="27"/>
      <c r="M74" s="27"/>
      <c r="N74" s="27"/>
      <c r="O74" s="27"/>
      <c r="P74" s="27"/>
      <c r="Q74" s="27"/>
      <c r="R74" s="27"/>
      <c r="S74" s="27"/>
      <c r="T74" s="27"/>
      <c r="U74" s="27"/>
      <c r="V74" s="27"/>
      <c r="W74" s="27"/>
    </row>
    <row r="75" spans="1:23">
      <c r="A75" s="27"/>
      <c r="B75" s="27"/>
      <c r="C75" s="27"/>
      <c r="D75" s="27"/>
      <c r="E75" s="27"/>
      <c r="F75" s="27"/>
      <c r="G75" s="27"/>
      <c r="H75" s="27"/>
      <c r="I75" s="27"/>
      <c r="J75" s="27"/>
      <c r="K75" s="27"/>
      <c r="L75" s="27"/>
      <c r="M75" s="27"/>
      <c r="N75" s="27"/>
      <c r="O75" s="27"/>
      <c r="P75" s="27"/>
      <c r="Q75" s="27"/>
      <c r="R75" s="27"/>
      <c r="S75" s="27"/>
      <c r="T75" s="27"/>
      <c r="U75" s="27"/>
      <c r="V75" s="27"/>
      <c r="W75" s="27"/>
    </row>
    <row r="76" spans="1:23">
      <c r="A76" s="27"/>
      <c r="B76" s="27"/>
      <c r="C76" s="14" t="s">
        <v>502</v>
      </c>
      <c r="D76" s="87"/>
      <c r="E76" s="87"/>
      <c r="F76" s="87"/>
      <c r="G76" s="87"/>
      <c r="H76" s="87"/>
      <c r="I76" s="87"/>
      <c r="J76" s="87"/>
      <c r="K76" s="87"/>
      <c r="L76" s="87"/>
      <c r="M76" s="87"/>
      <c r="N76" s="87"/>
      <c r="O76" s="87"/>
      <c r="P76" s="87"/>
      <c r="Q76" s="87"/>
      <c r="R76" s="87"/>
      <c r="S76" s="87"/>
      <c r="T76" s="87"/>
      <c r="U76" s="87"/>
      <c r="V76" s="88"/>
      <c r="W76" s="27"/>
    </row>
    <row r="77" spans="1:23">
      <c r="A77" s="93"/>
      <c r="B77" s="27"/>
      <c r="C77" s="204">
        <v>1</v>
      </c>
      <c r="D77" s="242">
        <v>2</v>
      </c>
      <c r="E77" s="204">
        <v>3</v>
      </c>
      <c r="F77" s="242">
        <v>4</v>
      </c>
      <c r="G77" s="204">
        <v>5</v>
      </c>
      <c r="H77" s="242">
        <v>6</v>
      </c>
      <c r="I77" s="204">
        <v>7</v>
      </c>
      <c r="J77" s="242">
        <v>8</v>
      </c>
      <c r="K77" s="204">
        <v>9</v>
      </c>
      <c r="L77" s="243">
        <v>10</v>
      </c>
      <c r="M77" s="204">
        <v>11</v>
      </c>
      <c r="N77" s="242">
        <v>12</v>
      </c>
      <c r="O77" s="204">
        <v>13</v>
      </c>
      <c r="P77" s="242">
        <v>14</v>
      </c>
      <c r="Q77" s="204">
        <v>15</v>
      </c>
      <c r="R77" s="242">
        <v>16</v>
      </c>
      <c r="S77" s="204">
        <v>17</v>
      </c>
      <c r="T77" s="242">
        <v>18</v>
      </c>
      <c r="U77" s="242">
        <v>19</v>
      </c>
      <c r="V77" s="204">
        <v>20</v>
      </c>
      <c r="W77" s="27"/>
    </row>
    <row r="78" spans="1:23">
      <c r="A78" s="325"/>
      <c r="B78" s="244" t="s">
        <v>11</v>
      </c>
      <c r="C78" s="135" t="str">
        <f>'Common Parameters'!D16</f>
        <v>spare</v>
      </c>
      <c r="D78" s="135" t="str">
        <f>'Common Parameters'!E16</f>
        <v>spare</v>
      </c>
      <c r="E78" s="135" t="str">
        <f>'Common Parameters'!F16</f>
        <v>spare</v>
      </c>
      <c r="F78" s="135" t="str">
        <f>'Common Parameters'!G16</f>
        <v>spare</v>
      </c>
      <c r="G78" s="135" t="str">
        <f>'Common Parameters'!H16</f>
        <v>spare</v>
      </c>
      <c r="H78" s="135" t="str">
        <f>'Common Parameters'!I16</f>
        <v>spare</v>
      </c>
      <c r="I78" s="135" t="str">
        <f>'Common Parameters'!J16</f>
        <v>spare</v>
      </c>
      <c r="J78" s="135" t="str">
        <f>'Common Parameters'!K16</f>
        <v>spare</v>
      </c>
      <c r="K78" s="135" t="str">
        <f>'Common Parameters'!L16</f>
        <v>spare</v>
      </c>
      <c r="L78" s="135" t="str">
        <f>'Common Parameters'!M16</f>
        <v>spare</v>
      </c>
      <c r="M78" s="135" t="str">
        <f>'Common Parameters'!N16</f>
        <v>spare</v>
      </c>
      <c r="N78" s="135" t="str">
        <f>'Common Parameters'!O16</f>
        <v>spare</v>
      </c>
      <c r="O78" s="135" t="str">
        <f>'Common Parameters'!P16</f>
        <v>spare</v>
      </c>
      <c r="P78" s="135" t="str">
        <f>'Common Parameters'!Q16</f>
        <v>spare</v>
      </c>
      <c r="Q78" s="135" t="str">
        <f>'Common Parameters'!R16</f>
        <v>spare</v>
      </c>
      <c r="R78" s="135" t="str">
        <f>'Common Parameters'!S16</f>
        <v>spare</v>
      </c>
      <c r="S78" s="135" t="str">
        <f>'Common Parameters'!T16</f>
        <v>spare</v>
      </c>
      <c r="T78" s="135" t="str">
        <f>'Common Parameters'!U16</f>
        <v>spare</v>
      </c>
      <c r="U78" s="135" t="str">
        <f>'Common Parameters'!V16</f>
        <v>spare</v>
      </c>
      <c r="V78" s="135" t="str">
        <f>'Common Parameters'!W16</f>
        <v>spare</v>
      </c>
      <c r="W78" s="27"/>
    </row>
    <row r="79" spans="1:23">
      <c r="A79" s="109"/>
      <c r="B79" s="326" t="s">
        <v>145</v>
      </c>
      <c r="C79" s="130">
        <f>'Common Parameters'!D26</f>
        <v>0</v>
      </c>
      <c r="D79" s="130">
        <f>'Common Parameters'!E26</f>
        <v>0</v>
      </c>
      <c r="E79" s="130">
        <f>'Common Parameters'!F26</f>
        <v>0</v>
      </c>
      <c r="F79" s="130">
        <f>'Common Parameters'!G26</f>
        <v>0</v>
      </c>
      <c r="G79" s="130">
        <f>'Common Parameters'!H26</f>
        <v>0</v>
      </c>
      <c r="H79" s="130">
        <f>'Common Parameters'!I26</f>
        <v>0</v>
      </c>
      <c r="I79" s="130">
        <f>'Common Parameters'!J26</f>
        <v>0</v>
      </c>
      <c r="J79" s="130">
        <f>'Common Parameters'!K26</f>
        <v>0</v>
      </c>
      <c r="K79" s="130">
        <f>'Common Parameters'!L26</f>
        <v>0</v>
      </c>
      <c r="L79" s="130">
        <f>'Common Parameters'!M26</f>
        <v>0</v>
      </c>
      <c r="M79" s="130">
        <f>'Common Parameters'!N26</f>
        <v>0</v>
      </c>
      <c r="N79" s="130">
        <f>'Common Parameters'!O26</f>
        <v>0</v>
      </c>
      <c r="O79" s="130">
        <f>'Common Parameters'!P26</f>
        <v>0</v>
      </c>
      <c r="P79" s="130">
        <f>'Common Parameters'!Q26</f>
        <v>0</v>
      </c>
      <c r="Q79" s="130">
        <f>'Common Parameters'!R26</f>
        <v>0</v>
      </c>
      <c r="R79" s="130">
        <f>'Common Parameters'!S26</f>
        <v>0</v>
      </c>
      <c r="S79" s="130">
        <f>'Common Parameters'!T26</f>
        <v>0</v>
      </c>
      <c r="T79" s="130">
        <f>'Common Parameters'!U26</f>
        <v>0</v>
      </c>
      <c r="U79" s="130">
        <f>'Common Parameters'!V26</f>
        <v>0</v>
      </c>
      <c r="V79" s="130">
        <f>'Common Parameters'!W26</f>
        <v>0</v>
      </c>
      <c r="W79" s="27"/>
    </row>
    <row r="80" spans="1:23">
      <c r="A80" s="109"/>
      <c r="B80" s="326" t="s">
        <v>146</v>
      </c>
      <c r="C80" s="248">
        <f>IF(C79="yes",'Common Parameters'!D19,0)</f>
        <v>0</v>
      </c>
      <c r="D80" s="248">
        <f>IF(D79="yes",'Common Parameters'!E19,0)</f>
        <v>0</v>
      </c>
      <c r="E80" s="248">
        <f>IF(E79="yes",'Common Parameters'!F19,0)</f>
        <v>0</v>
      </c>
      <c r="F80" s="248">
        <f>IF(F79="yes",'Common Parameters'!G19,0)</f>
        <v>0</v>
      </c>
      <c r="G80" s="248">
        <f>IF(G79="yes",'Common Parameters'!H19,0)</f>
        <v>0</v>
      </c>
      <c r="H80" s="248">
        <f>IF(H79="yes",'Common Parameters'!I19,0)</f>
        <v>0</v>
      </c>
      <c r="I80" s="248">
        <f>IF(I79="yes",'Common Parameters'!J19,0)</f>
        <v>0</v>
      </c>
      <c r="J80" s="248">
        <f>IF(J79="yes",'Common Parameters'!K19,0)</f>
        <v>0</v>
      </c>
      <c r="K80" s="248">
        <f>IF(K79="yes",'Common Parameters'!L19,0)</f>
        <v>0</v>
      </c>
      <c r="L80" s="248">
        <f>IF(L79="yes",'Common Parameters'!M19,0)</f>
        <v>0</v>
      </c>
      <c r="M80" s="248">
        <f>IF(M79="yes",'Common Parameters'!N19,0)</f>
        <v>0</v>
      </c>
      <c r="N80" s="248">
        <f>IF(N79="yes",'Common Parameters'!O19,0)</f>
        <v>0</v>
      </c>
      <c r="O80" s="248">
        <f>IF(O79="yes",'Common Parameters'!P19,0)</f>
        <v>0</v>
      </c>
      <c r="P80" s="248">
        <f>IF(P79="yes",'Common Parameters'!Q19,0)</f>
        <v>0</v>
      </c>
      <c r="Q80" s="248">
        <f>IF(Q79="yes",'Common Parameters'!R19,0)</f>
        <v>0</v>
      </c>
      <c r="R80" s="248">
        <f>IF(R79="yes",'Common Parameters'!S19,0)</f>
        <v>0</v>
      </c>
      <c r="S80" s="248">
        <f>IF(S79="yes",'Common Parameters'!T19,0)</f>
        <v>0</v>
      </c>
      <c r="T80" s="248">
        <f>IF(T79="yes",'Common Parameters'!U19,0)</f>
        <v>0</v>
      </c>
      <c r="U80" s="248">
        <f>IF(U79="yes",'Common Parameters'!V19,0)</f>
        <v>0</v>
      </c>
      <c r="V80" s="106">
        <v>0</v>
      </c>
      <c r="W80" s="27"/>
    </row>
    <row r="81" spans="1:23">
      <c r="A81" s="109"/>
      <c r="B81" s="327" t="s">
        <v>147</v>
      </c>
      <c r="C81" s="329">
        <f>IF(C79="yes",'Common Parameters'!D47,0)</f>
        <v>0</v>
      </c>
      <c r="D81" s="329">
        <f>IF(D79="yes",'Common Parameters'!E47,0)</f>
        <v>0</v>
      </c>
      <c r="E81" s="329">
        <f>IF(E79="yes",'Common Parameters'!F47,0)</f>
        <v>0</v>
      </c>
      <c r="F81" s="329">
        <f>IF(F79="yes",'Common Parameters'!G47,0)</f>
        <v>0</v>
      </c>
      <c r="G81" s="329">
        <f>IF(G79="yes",'Common Parameters'!H47,0)</f>
        <v>0</v>
      </c>
      <c r="H81" s="329">
        <f>IF(H79="yes",'Common Parameters'!I47,0)</f>
        <v>0</v>
      </c>
      <c r="I81" s="329">
        <f>IF(I79="yes",'Common Parameters'!J47,0)</f>
        <v>0</v>
      </c>
      <c r="J81" s="329">
        <f>IF(J79="yes",'Common Parameters'!K47,0)</f>
        <v>0</v>
      </c>
      <c r="K81" s="329">
        <f>IF(K79="yes",'Common Parameters'!L47,0)</f>
        <v>0</v>
      </c>
      <c r="L81" s="329">
        <f>IF(L79="yes",'Common Parameters'!M47,0)</f>
        <v>0</v>
      </c>
      <c r="M81" s="329">
        <f>IF(M79="yes",'Common Parameters'!N47,0)</f>
        <v>0</v>
      </c>
      <c r="N81" s="329">
        <f>IF(N79="yes",'Common Parameters'!O47,0)</f>
        <v>0</v>
      </c>
      <c r="O81" s="329">
        <f>IF(O79="yes",'Common Parameters'!P47,0)</f>
        <v>0</v>
      </c>
      <c r="P81" s="329">
        <f>IF(P79="yes",'Common Parameters'!Q47,0)</f>
        <v>0</v>
      </c>
      <c r="Q81" s="329">
        <f>IF(Q79="yes",'Common Parameters'!R47,0)</f>
        <v>0</v>
      </c>
      <c r="R81" s="329">
        <f>IF(R79="yes",'Common Parameters'!S47,0)</f>
        <v>0</v>
      </c>
      <c r="S81" s="329">
        <f>IF(S79="yes",'Common Parameters'!T47,0)</f>
        <v>0</v>
      </c>
      <c r="T81" s="329">
        <f>IF(T79="yes",'Common Parameters'!U47,0)</f>
        <v>0</v>
      </c>
      <c r="U81" s="329">
        <f>IF(U79="yes",'Common Parameters'!V47,0)</f>
        <v>0</v>
      </c>
      <c r="V81" s="329">
        <f>IF(V79="yes",'Common Parameters'!W47,0)</f>
        <v>0</v>
      </c>
      <c r="W81" s="27"/>
    </row>
    <row r="82" spans="1:23">
      <c r="A82" s="325"/>
      <c r="B82" s="78" t="s">
        <v>148</v>
      </c>
      <c r="C82" s="330">
        <f>IF(C79="yes",(C80*C81)/1000,0)</f>
        <v>0</v>
      </c>
      <c r="D82" s="330">
        <f t="shared" ref="D82:L82" si="6">IF(D79="yes",(D80*D81)/1000,0)</f>
        <v>0</v>
      </c>
      <c r="E82" s="330">
        <f t="shared" si="6"/>
        <v>0</v>
      </c>
      <c r="F82" s="330">
        <f t="shared" si="6"/>
        <v>0</v>
      </c>
      <c r="G82" s="330">
        <f t="shared" si="6"/>
        <v>0</v>
      </c>
      <c r="H82" s="330">
        <f t="shared" si="6"/>
        <v>0</v>
      </c>
      <c r="I82" s="330">
        <f t="shared" si="6"/>
        <v>0</v>
      </c>
      <c r="J82" s="330">
        <f t="shared" si="6"/>
        <v>0</v>
      </c>
      <c r="K82" s="330">
        <f t="shared" si="6"/>
        <v>0</v>
      </c>
      <c r="L82" s="330">
        <f t="shared" si="6"/>
        <v>0</v>
      </c>
      <c r="M82" s="330">
        <f>IF(M79="yes",(M80*M81)/1000,0)</f>
        <v>0</v>
      </c>
      <c r="N82" s="330">
        <f t="shared" ref="N82:V82" si="7">IF(N79="yes",(N80*N81)/1000,0)</f>
        <v>0</v>
      </c>
      <c r="O82" s="330">
        <f t="shared" si="7"/>
        <v>0</v>
      </c>
      <c r="P82" s="330">
        <f t="shared" si="7"/>
        <v>0</v>
      </c>
      <c r="Q82" s="330">
        <f t="shared" si="7"/>
        <v>0</v>
      </c>
      <c r="R82" s="330">
        <f t="shared" si="7"/>
        <v>0</v>
      </c>
      <c r="S82" s="330">
        <f t="shared" si="7"/>
        <v>0</v>
      </c>
      <c r="T82" s="330">
        <f t="shared" si="7"/>
        <v>0</v>
      </c>
      <c r="U82" s="330">
        <f t="shared" si="7"/>
        <v>0</v>
      </c>
      <c r="V82" s="330">
        <f t="shared" si="7"/>
        <v>0</v>
      </c>
      <c r="W82" s="27"/>
    </row>
    <row r="83" spans="1:23">
      <c r="A83" s="27"/>
      <c r="B83" s="78" t="s">
        <v>155</v>
      </c>
      <c r="C83" s="245" t="e">
        <f t="shared" ref="C83:V83" si="8">(C82/SUM($C$82:$V$82))*$D$74</f>
        <v>#DIV/0!</v>
      </c>
      <c r="D83" s="245" t="e">
        <f t="shared" si="8"/>
        <v>#DIV/0!</v>
      </c>
      <c r="E83" s="245" t="e">
        <f t="shared" si="8"/>
        <v>#DIV/0!</v>
      </c>
      <c r="F83" s="245" t="e">
        <f t="shared" si="8"/>
        <v>#DIV/0!</v>
      </c>
      <c r="G83" s="245" t="e">
        <f t="shared" si="8"/>
        <v>#DIV/0!</v>
      </c>
      <c r="H83" s="245" t="e">
        <f t="shared" si="8"/>
        <v>#DIV/0!</v>
      </c>
      <c r="I83" s="245" t="e">
        <f t="shared" si="8"/>
        <v>#DIV/0!</v>
      </c>
      <c r="J83" s="245" t="e">
        <f t="shared" si="8"/>
        <v>#DIV/0!</v>
      </c>
      <c r="K83" s="245" t="e">
        <f t="shared" si="8"/>
        <v>#DIV/0!</v>
      </c>
      <c r="L83" s="245" t="e">
        <f t="shared" si="8"/>
        <v>#DIV/0!</v>
      </c>
      <c r="M83" s="245" t="e">
        <f t="shared" si="8"/>
        <v>#DIV/0!</v>
      </c>
      <c r="N83" s="245" t="e">
        <f t="shared" si="8"/>
        <v>#DIV/0!</v>
      </c>
      <c r="O83" s="245" t="e">
        <f t="shared" si="8"/>
        <v>#DIV/0!</v>
      </c>
      <c r="P83" s="245" t="e">
        <f t="shared" si="8"/>
        <v>#DIV/0!</v>
      </c>
      <c r="Q83" s="245" t="e">
        <f t="shared" si="8"/>
        <v>#DIV/0!</v>
      </c>
      <c r="R83" s="245" t="e">
        <f t="shared" si="8"/>
        <v>#DIV/0!</v>
      </c>
      <c r="S83" s="245" t="e">
        <f t="shared" si="8"/>
        <v>#DIV/0!</v>
      </c>
      <c r="T83" s="245" t="e">
        <f t="shared" si="8"/>
        <v>#DIV/0!</v>
      </c>
      <c r="U83" s="245" t="e">
        <f t="shared" si="8"/>
        <v>#DIV/0!</v>
      </c>
      <c r="V83" s="245" t="e">
        <f t="shared" si="8"/>
        <v>#DIV/0!</v>
      </c>
      <c r="W83" s="27"/>
    </row>
    <row r="84" spans="1:23">
      <c r="A84" s="27"/>
      <c r="B84" s="238" t="s">
        <v>193</v>
      </c>
      <c r="C84" s="250">
        <f>IF(C80&gt;0,(C83/C80),0)</f>
        <v>0</v>
      </c>
      <c r="D84" s="250">
        <f t="shared" ref="D84:V84" si="9">IF(D80&gt;0,(D83/D80),0)</f>
        <v>0</v>
      </c>
      <c r="E84" s="250">
        <f t="shared" si="9"/>
        <v>0</v>
      </c>
      <c r="F84" s="250">
        <f t="shared" si="9"/>
        <v>0</v>
      </c>
      <c r="G84" s="250">
        <f t="shared" si="9"/>
        <v>0</v>
      </c>
      <c r="H84" s="250">
        <f t="shared" si="9"/>
        <v>0</v>
      </c>
      <c r="I84" s="250">
        <f t="shared" si="9"/>
        <v>0</v>
      </c>
      <c r="J84" s="250">
        <f t="shared" si="9"/>
        <v>0</v>
      </c>
      <c r="K84" s="250">
        <f t="shared" si="9"/>
        <v>0</v>
      </c>
      <c r="L84" s="250">
        <f t="shared" si="9"/>
        <v>0</v>
      </c>
      <c r="M84" s="250">
        <f t="shared" si="9"/>
        <v>0</v>
      </c>
      <c r="N84" s="250">
        <f t="shared" si="9"/>
        <v>0</v>
      </c>
      <c r="O84" s="250">
        <f t="shared" si="9"/>
        <v>0</v>
      </c>
      <c r="P84" s="250">
        <f t="shared" si="9"/>
        <v>0</v>
      </c>
      <c r="Q84" s="250">
        <f t="shared" si="9"/>
        <v>0</v>
      </c>
      <c r="R84" s="250">
        <f t="shared" si="9"/>
        <v>0</v>
      </c>
      <c r="S84" s="250">
        <f t="shared" si="9"/>
        <v>0</v>
      </c>
      <c r="T84" s="250">
        <f t="shared" si="9"/>
        <v>0</v>
      </c>
      <c r="U84" s="250">
        <f t="shared" si="9"/>
        <v>0</v>
      </c>
      <c r="V84" s="250">
        <f t="shared" si="9"/>
        <v>0</v>
      </c>
      <c r="W84" s="27"/>
    </row>
    <row r="85" spans="1:23" s="105" customFormat="1" ht="28.8">
      <c r="A85" s="322"/>
      <c r="B85" s="458" t="s">
        <v>181</v>
      </c>
      <c r="C85" s="459"/>
      <c r="D85" s="459"/>
      <c r="E85" s="459"/>
      <c r="F85" s="459"/>
      <c r="G85" s="459"/>
      <c r="H85" s="459"/>
      <c r="I85" s="459"/>
      <c r="J85" s="459"/>
      <c r="K85" s="459"/>
      <c r="L85" s="459"/>
      <c r="M85" s="459"/>
      <c r="N85" s="459"/>
      <c r="O85" s="459"/>
      <c r="P85" s="459"/>
      <c r="Q85" s="459"/>
      <c r="R85" s="459"/>
      <c r="S85" s="459"/>
      <c r="T85" s="459"/>
      <c r="U85" s="459"/>
      <c r="V85" s="459"/>
      <c r="W85" s="322"/>
    </row>
    <row r="86" spans="1:23">
      <c r="A86" s="27"/>
      <c r="B86" s="27"/>
      <c r="C86" s="27"/>
      <c r="D86" s="27"/>
      <c r="E86" s="27"/>
      <c r="F86" s="27"/>
      <c r="G86" s="27"/>
      <c r="H86" s="27"/>
      <c r="I86" s="27"/>
      <c r="J86" s="27"/>
      <c r="K86" s="27"/>
      <c r="L86" s="27"/>
      <c r="M86" s="27"/>
      <c r="N86" s="27"/>
      <c r="O86" s="27"/>
      <c r="P86" s="27"/>
      <c r="Q86" s="27"/>
      <c r="R86" s="27"/>
      <c r="S86" s="27"/>
      <c r="T86" s="27"/>
      <c r="U86" s="27"/>
      <c r="V86" s="27"/>
      <c r="W86" s="27"/>
    </row>
    <row r="87" spans="1:23">
      <c r="A87" s="27"/>
      <c r="B87" s="238" t="s">
        <v>273</v>
      </c>
      <c r="C87" s="249">
        <f>SUMPRODUCT(C80:V80,C84:V84)</f>
        <v>0</v>
      </c>
      <c r="D87" s="27"/>
      <c r="E87" s="27"/>
      <c r="F87" s="27"/>
      <c r="G87" s="27"/>
      <c r="H87" s="27"/>
      <c r="I87" s="27"/>
      <c r="J87" s="27"/>
      <c r="K87" s="27"/>
      <c r="L87" s="27"/>
      <c r="M87" s="27"/>
      <c r="N87" s="27"/>
      <c r="O87" s="27"/>
      <c r="P87" s="27"/>
      <c r="Q87" s="27"/>
      <c r="R87" s="27"/>
      <c r="S87" s="27"/>
      <c r="T87" s="27"/>
      <c r="U87" s="27"/>
      <c r="V87" s="27"/>
      <c r="W87" s="27"/>
    </row>
    <row r="90" spans="1:23">
      <c r="B90" s="9" t="s">
        <v>422</v>
      </c>
      <c r="C90" s="9"/>
      <c r="D90" s="9"/>
      <c r="E90" s="9"/>
      <c r="F90" s="9"/>
      <c r="G90" s="9"/>
      <c r="H90" s="9"/>
      <c r="I90" s="9"/>
      <c r="J90" s="9"/>
      <c r="K90" s="9"/>
      <c r="L90" s="9"/>
      <c r="M90" s="9"/>
      <c r="N90" s="9"/>
      <c r="O90" s="9"/>
      <c r="P90" s="9"/>
      <c r="Q90" s="9"/>
      <c r="R90" s="9"/>
      <c r="S90" s="9"/>
      <c r="T90" s="9"/>
    </row>
    <row r="91" spans="1:23">
      <c r="B91" s="358" t="s">
        <v>414</v>
      </c>
      <c r="C91" s="322"/>
      <c r="D91" s="322"/>
      <c r="E91" s="322"/>
      <c r="F91" s="322"/>
      <c r="G91" s="322"/>
      <c r="H91" s="322"/>
      <c r="I91" s="322"/>
      <c r="J91" s="322"/>
      <c r="K91" s="322"/>
      <c r="L91" s="322"/>
      <c r="M91" s="322"/>
      <c r="N91" s="322"/>
      <c r="O91" s="322"/>
      <c r="P91" s="322"/>
      <c r="Q91" s="322"/>
      <c r="R91" s="322"/>
      <c r="S91" s="322"/>
      <c r="T91" s="322"/>
    </row>
    <row r="92" spans="1:23">
      <c r="B92" s="358"/>
      <c r="C92" s="322"/>
      <c r="D92" s="322"/>
      <c r="E92" s="322"/>
      <c r="F92" s="322"/>
      <c r="G92" s="322"/>
      <c r="H92" s="322"/>
      <c r="I92" s="322"/>
      <c r="J92" s="322"/>
      <c r="K92" s="322"/>
      <c r="L92" s="322"/>
      <c r="M92" s="322"/>
      <c r="N92" s="322"/>
      <c r="O92" s="322"/>
      <c r="P92" s="322"/>
      <c r="Q92" s="322"/>
      <c r="R92" s="322"/>
      <c r="S92" s="322"/>
      <c r="T92" s="322"/>
    </row>
    <row r="93" spans="1:23">
      <c r="B93" s="38" t="s">
        <v>296</v>
      </c>
      <c r="C93" s="39" t="s">
        <v>5</v>
      </c>
      <c r="D93" s="123"/>
      <c r="E93" s="322" t="s">
        <v>297</v>
      </c>
      <c r="F93" s="322"/>
      <c r="G93" s="322"/>
      <c r="H93" s="322"/>
      <c r="I93" s="322"/>
      <c r="J93" s="322"/>
      <c r="K93" s="322"/>
      <c r="L93" s="322"/>
      <c r="M93" s="322"/>
      <c r="N93" s="322"/>
      <c r="O93" s="322"/>
      <c r="P93" s="322"/>
      <c r="Q93" s="322"/>
      <c r="R93" s="322"/>
      <c r="S93" s="322"/>
      <c r="T93" s="322"/>
    </row>
    <row r="94" spans="1:23">
      <c r="C94" s="322"/>
      <c r="D94" s="322"/>
      <c r="E94" s="322"/>
      <c r="F94" s="322"/>
      <c r="G94" s="322"/>
      <c r="H94" s="322"/>
      <c r="I94" s="322"/>
      <c r="J94" s="322"/>
      <c r="K94" s="322"/>
      <c r="L94" s="322"/>
      <c r="M94" s="322"/>
      <c r="N94" s="322"/>
      <c r="O94" s="322"/>
      <c r="P94" s="322"/>
      <c r="Q94" s="322"/>
      <c r="R94" s="322"/>
      <c r="S94" s="322"/>
      <c r="T94" s="322"/>
    </row>
    <row r="95" spans="1:23">
      <c r="B95" s="38" t="s">
        <v>274</v>
      </c>
      <c r="C95" s="27"/>
      <c r="D95" s="27"/>
      <c r="E95" s="322"/>
      <c r="F95" s="322"/>
      <c r="G95" s="322"/>
      <c r="H95" s="322"/>
      <c r="I95" s="322"/>
      <c r="J95" s="322"/>
      <c r="K95" s="322"/>
      <c r="L95" s="322"/>
      <c r="M95" s="322"/>
      <c r="N95" s="322"/>
      <c r="O95" s="322"/>
      <c r="P95" s="322"/>
      <c r="Q95" s="322"/>
      <c r="R95" s="322"/>
      <c r="S95" s="322"/>
      <c r="T95" s="322"/>
    </row>
    <row r="96" spans="1:23">
      <c r="B96" s="38" t="s">
        <v>275</v>
      </c>
      <c r="C96" s="39" t="s">
        <v>276</v>
      </c>
      <c r="D96" s="123"/>
      <c r="E96" s="322"/>
      <c r="F96" s="322"/>
      <c r="G96" s="322"/>
      <c r="H96" s="171" t="s">
        <v>277</v>
      </c>
      <c r="I96" s="171">
        <v>0</v>
      </c>
      <c r="J96" s="171">
        <v>100</v>
      </c>
      <c r="K96" s="171">
        <v>200</v>
      </c>
      <c r="L96" s="171">
        <v>300</v>
      </c>
      <c r="M96" s="171">
        <v>400</v>
      </c>
      <c r="N96" s="171">
        <v>500</v>
      </c>
      <c r="O96" s="171">
        <v>600</v>
      </c>
      <c r="P96" s="171">
        <v>700</v>
      </c>
      <c r="Q96" s="171">
        <v>800</v>
      </c>
      <c r="R96" s="171">
        <v>900</v>
      </c>
      <c r="S96" s="171">
        <v>1000</v>
      </c>
      <c r="T96" s="322"/>
    </row>
    <row r="97" spans="1:20">
      <c r="B97" s="38" t="s">
        <v>278</v>
      </c>
      <c r="C97" s="39" t="s">
        <v>276</v>
      </c>
      <c r="D97" s="123"/>
      <c r="E97" s="322"/>
      <c r="F97" s="322"/>
      <c r="G97" s="322"/>
      <c r="H97" s="359" t="s">
        <v>279</v>
      </c>
      <c r="I97" s="360">
        <v>0</v>
      </c>
      <c r="J97" s="360">
        <v>0.05</v>
      </c>
      <c r="K97" s="360">
        <v>0.08</v>
      </c>
      <c r="L97" s="360">
        <v>0.1</v>
      </c>
      <c r="M97" s="360">
        <v>0.11</v>
      </c>
      <c r="N97" s="360">
        <v>0.12</v>
      </c>
      <c r="O97" s="360">
        <v>0.13</v>
      </c>
      <c r="P97" s="360">
        <v>0.14000000000000001</v>
      </c>
      <c r="Q97" s="360">
        <v>0.15</v>
      </c>
      <c r="R97" s="360">
        <v>0.16</v>
      </c>
      <c r="S97" s="360">
        <v>0.17</v>
      </c>
      <c r="T97" s="322"/>
    </row>
    <row r="98" spans="1:20">
      <c r="B98" s="38" t="s">
        <v>280</v>
      </c>
      <c r="C98" s="39" t="s">
        <v>2</v>
      </c>
      <c r="D98" s="320"/>
      <c r="E98" s="322"/>
      <c r="F98" s="322"/>
      <c r="G98" s="322"/>
      <c r="H98" s="171" t="s">
        <v>281</v>
      </c>
      <c r="I98" s="360">
        <v>0.05</v>
      </c>
      <c r="J98" s="360">
        <v>0.05</v>
      </c>
      <c r="K98" s="360">
        <v>0.05</v>
      </c>
      <c r="L98" s="360">
        <v>0.09</v>
      </c>
      <c r="M98" s="360">
        <v>0.1</v>
      </c>
      <c r="N98" s="360">
        <v>0.11</v>
      </c>
      <c r="O98" s="360">
        <v>0.12</v>
      </c>
      <c r="P98" s="360">
        <v>0.12</v>
      </c>
      <c r="Q98" s="360">
        <v>0.12</v>
      </c>
      <c r="R98" s="360">
        <v>0.12</v>
      </c>
      <c r="S98" s="360">
        <v>0.12</v>
      </c>
      <c r="T98" s="322"/>
    </row>
    <row r="99" spans="1:20">
      <c r="B99" s="38" t="s">
        <v>282</v>
      </c>
      <c r="C99" s="39" t="s">
        <v>276</v>
      </c>
      <c r="D99" s="361">
        <f>(D97*D98+(1-D98)*D96)</f>
        <v>0</v>
      </c>
      <c r="E99" s="322"/>
      <c r="F99" s="322"/>
      <c r="G99" s="322"/>
      <c r="H99" s="322"/>
      <c r="I99" s="322"/>
      <c r="J99" s="322"/>
      <c r="K99" s="322"/>
      <c r="L99" s="322"/>
      <c r="M99" s="322"/>
      <c r="N99" s="322"/>
      <c r="O99" s="322"/>
      <c r="P99" s="322"/>
      <c r="Q99" s="322"/>
      <c r="R99" s="322"/>
      <c r="S99" s="322"/>
      <c r="T99" s="322"/>
    </row>
    <row r="100" spans="1:20" ht="15.6" customHeight="1">
      <c r="B100" s="323"/>
      <c r="C100" s="322"/>
      <c r="D100" s="322"/>
      <c r="E100" s="322"/>
      <c r="F100" s="322"/>
      <c r="G100" s="322"/>
      <c r="H100" s="78" t="s">
        <v>283</v>
      </c>
      <c r="I100" s="83"/>
      <c r="J100" s="322"/>
      <c r="K100" s="322"/>
      <c r="L100" s="322"/>
      <c r="M100" s="322"/>
      <c r="N100" s="322"/>
      <c r="O100" s="322"/>
      <c r="P100" s="322"/>
      <c r="Q100" s="322"/>
      <c r="R100" s="322"/>
      <c r="S100" s="322"/>
      <c r="T100" s="322"/>
    </row>
    <row r="101" spans="1:20">
      <c r="B101" s="38" t="s">
        <v>284</v>
      </c>
      <c r="C101" s="322"/>
      <c r="D101" s="322"/>
      <c r="E101" s="322"/>
      <c r="F101" s="322"/>
      <c r="G101" s="322"/>
      <c r="H101" s="78" t="s">
        <v>285</v>
      </c>
      <c r="I101" s="83"/>
      <c r="J101" s="322"/>
      <c r="K101" s="322"/>
      <c r="L101" s="322"/>
      <c r="M101" s="322"/>
      <c r="N101" s="322"/>
      <c r="O101" s="322"/>
      <c r="P101" s="322"/>
      <c r="Q101" s="322"/>
      <c r="R101" s="322"/>
      <c r="S101" s="322"/>
      <c r="T101" s="322"/>
    </row>
    <row r="102" spans="1:20" ht="57.6">
      <c r="B102" s="38" t="s">
        <v>432</v>
      </c>
      <c r="C102" s="39" t="s">
        <v>276</v>
      </c>
      <c r="D102" s="123"/>
      <c r="E102" s="322"/>
      <c r="F102" s="322"/>
      <c r="G102" s="322"/>
      <c r="H102" s="78" t="s">
        <v>286</v>
      </c>
      <c r="I102" s="362">
        <f>1-((1-I100)*(1-I101))</f>
        <v>0</v>
      </c>
      <c r="J102" s="322" t="s">
        <v>287</v>
      </c>
      <c r="K102" s="322"/>
      <c r="L102" s="322"/>
      <c r="M102" s="322"/>
      <c r="N102" s="322"/>
      <c r="O102" s="322"/>
      <c r="P102" s="322"/>
      <c r="Q102" s="322"/>
      <c r="R102" s="322"/>
      <c r="S102" s="322"/>
      <c r="T102" s="322"/>
    </row>
    <row r="103" spans="1:20">
      <c r="B103" s="323"/>
      <c r="C103" s="363"/>
      <c r="D103" s="322"/>
      <c r="E103" s="322"/>
      <c r="F103" s="322"/>
      <c r="G103" s="322"/>
      <c r="H103" s="322"/>
      <c r="I103" s="322"/>
      <c r="J103" s="322"/>
      <c r="K103" s="322"/>
      <c r="L103" s="322"/>
      <c r="M103" s="322"/>
      <c r="N103" s="322"/>
      <c r="O103" s="322"/>
      <c r="P103" s="322"/>
      <c r="Q103" s="322"/>
      <c r="R103" s="322"/>
      <c r="S103" s="322"/>
      <c r="T103" s="322"/>
    </row>
    <row r="104" spans="1:20">
      <c r="B104" s="38" t="s">
        <v>429</v>
      </c>
      <c r="C104" s="39" t="s">
        <v>288</v>
      </c>
      <c r="D104" s="364">
        <f>'Common Parameters'!D62</f>
        <v>0</v>
      </c>
      <c r="E104" s="322"/>
      <c r="F104" s="322"/>
      <c r="G104" s="322"/>
      <c r="H104" s="322"/>
      <c r="I104" s="322"/>
      <c r="J104" s="322"/>
      <c r="K104" s="322"/>
      <c r="L104" s="322"/>
      <c r="M104" s="322"/>
      <c r="N104" s="322"/>
      <c r="O104" s="322"/>
      <c r="P104" s="322"/>
      <c r="Q104" s="322"/>
      <c r="R104" s="322"/>
      <c r="S104" s="322"/>
      <c r="T104" s="322"/>
    </row>
    <row r="105" spans="1:20">
      <c r="B105" s="38" t="s">
        <v>289</v>
      </c>
      <c r="C105" s="39" t="s">
        <v>2</v>
      </c>
      <c r="D105" s="365">
        <f>'Common Parameters'!D5</f>
        <v>6.7749999999999998E-3</v>
      </c>
      <c r="E105" s="322"/>
      <c r="F105" s="322"/>
      <c r="G105" s="322"/>
      <c r="H105" s="322"/>
      <c r="I105" s="322"/>
      <c r="J105" s="322"/>
      <c r="K105" s="322"/>
      <c r="L105" s="322"/>
      <c r="M105" s="322"/>
      <c r="N105" s="322"/>
      <c r="O105" s="322"/>
      <c r="P105" s="322"/>
      <c r="Q105" s="322"/>
      <c r="R105" s="322"/>
      <c r="S105" s="322"/>
      <c r="T105" s="322"/>
    </row>
    <row r="106" spans="1:20">
      <c r="B106" s="38" t="s">
        <v>290</v>
      </c>
      <c r="C106" s="39"/>
      <c r="D106" s="127">
        <f>IF(D104&gt;0,($D$105)/(1-(1/(1+$D$105)^D104)),0)</f>
        <v>0</v>
      </c>
      <c r="E106" s="322"/>
      <c r="F106" s="322"/>
      <c r="G106" s="322"/>
      <c r="H106" s="322"/>
      <c r="I106" s="322"/>
      <c r="J106" s="322"/>
      <c r="K106" s="322"/>
      <c r="L106" s="322"/>
      <c r="M106" s="322"/>
      <c r="N106" s="322"/>
      <c r="O106" s="322"/>
      <c r="P106" s="322"/>
      <c r="Q106" s="322"/>
      <c r="R106" s="322"/>
      <c r="S106" s="322"/>
      <c r="T106" s="322"/>
    </row>
    <row r="107" spans="1:20">
      <c r="A107" s="105"/>
      <c r="B107" s="322"/>
      <c r="C107" s="322"/>
      <c r="D107" s="322"/>
      <c r="E107" s="322"/>
      <c r="F107" s="322"/>
      <c r="G107" s="322"/>
      <c r="H107" s="322"/>
      <c r="I107" s="322"/>
      <c r="J107" s="322"/>
      <c r="K107" s="322"/>
      <c r="L107" s="322"/>
      <c r="M107" s="322"/>
      <c r="N107" s="322"/>
      <c r="O107" s="322"/>
      <c r="P107" s="322"/>
      <c r="Q107" s="322"/>
      <c r="R107" s="322"/>
      <c r="S107" s="322"/>
      <c r="T107" s="322"/>
    </row>
    <row r="108" spans="1:20">
      <c r="B108" s="38" t="s">
        <v>291</v>
      </c>
      <c r="C108" s="39" t="s">
        <v>393</v>
      </c>
      <c r="D108" s="366">
        <f>(D99+D102)*D106</f>
        <v>0</v>
      </c>
      <c r="E108" s="322"/>
      <c r="F108" s="322"/>
      <c r="G108" s="322"/>
      <c r="H108" s="322"/>
      <c r="I108" s="322"/>
      <c r="J108" s="322"/>
      <c r="K108" s="322"/>
      <c r="L108" s="322"/>
      <c r="M108" s="322"/>
      <c r="N108" s="322"/>
      <c r="O108" s="322"/>
      <c r="P108" s="322"/>
      <c r="Q108" s="322"/>
      <c r="R108" s="322"/>
      <c r="S108" s="322"/>
      <c r="T108" s="322"/>
    </row>
    <row r="109" spans="1:20" ht="28.8">
      <c r="B109" s="38" t="s">
        <v>394</v>
      </c>
      <c r="C109" s="39" t="s">
        <v>292</v>
      </c>
      <c r="D109" s="367">
        <f>D108*D93</f>
        <v>0</v>
      </c>
      <c r="F109" s="322"/>
      <c r="G109" s="322"/>
      <c r="H109" s="322"/>
      <c r="I109" s="322"/>
      <c r="J109" s="322"/>
      <c r="K109" s="322"/>
      <c r="L109" s="322"/>
      <c r="M109" s="322"/>
      <c r="N109" s="322"/>
      <c r="O109" s="322"/>
      <c r="P109" s="322"/>
      <c r="Q109" s="322"/>
      <c r="R109" s="322"/>
      <c r="S109" s="322"/>
      <c r="T109" s="322"/>
    </row>
    <row r="110" spans="1:20" ht="28.8">
      <c r="B110" s="38" t="s">
        <v>395</v>
      </c>
      <c r="C110" s="39" t="s">
        <v>292</v>
      </c>
      <c r="D110" s="367">
        <f>D93*D108</f>
        <v>0</v>
      </c>
      <c r="F110" s="322"/>
      <c r="G110" s="322"/>
      <c r="H110" s="322"/>
      <c r="I110" s="322"/>
      <c r="J110" s="322"/>
      <c r="K110" s="322"/>
      <c r="L110" s="322"/>
      <c r="M110" s="322"/>
      <c r="N110" s="322"/>
      <c r="O110" s="322"/>
      <c r="P110" s="322"/>
      <c r="Q110" s="322"/>
      <c r="R110" s="322"/>
      <c r="S110" s="322"/>
      <c r="T110" s="322"/>
    </row>
    <row r="111" spans="1:20" ht="28.8">
      <c r="B111" s="38" t="s">
        <v>396</v>
      </c>
      <c r="C111" s="39" t="s">
        <v>292</v>
      </c>
      <c r="D111" s="367">
        <f>D93*D108</f>
        <v>0</v>
      </c>
      <c r="F111" s="322"/>
      <c r="G111" s="322"/>
      <c r="H111" s="322"/>
      <c r="I111" s="322"/>
      <c r="J111" s="322"/>
      <c r="K111" s="322"/>
      <c r="L111" s="322"/>
      <c r="M111" s="322"/>
      <c r="N111" s="322"/>
      <c r="O111" s="322"/>
      <c r="P111" s="322"/>
      <c r="Q111" s="322"/>
      <c r="R111" s="322"/>
      <c r="S111" s="322"/>
      <c r="T111" s="322"/>
    </row>
    <row r="112" spans="1:20">
      <c r="A112" s="105"/>
      <c r="B112" s="322"/>
      <c r="C112" s="322"/>
      <c r="D112" s="322"/>
      <c r="E112" s="322"/>
      <c r="F112" s="322"/>
      <c r="G112" s="322"/>
      <c r="H112" s="322"/>
      <c r="I112" s="322"/>
      <c r="J112" s="322"/>
      <c r="K112" s="322"/>
      <c r="L112" s="322"/>
      <c r="M112" s="322"/>
      <c r="N112" s="322"/>
      <c r="O112" s="322"/>
      <c r="P112" s="322"/>
      <c r="Q112" s="322"/>
      <c r="R112" s="322"/>
      <c r="S112" s="322"/>
      <c r="T112" s="322"/>
    </row>
    <row r="113" spans="1:23">
      <c r="A113" s="105"/>
      <c r="B113" s="322"/>
      <c r="C113" s="322"/>
      <c r="D113" s="322" t="s">
        <v>412</v>
      </c>
      <c r="E113" s="322" t="s">
        <v>411</v>
      </c>
      <c r="F113" s="322"/>
      <c r="G113" s="322"/>
      <c r="H113" s="322"/>
      <c r="I113" s="322"/>
      <c r="J113" s="322"/>
      <c r="K113" s="322"/>
      <c r="L113" s="322"/>
      <c r="M113" s="322"/>
      <c r="N113" s="322"/>
      <c r="O113" s="322"/>
      <c r="P113" s="322"/>
      <c r="Q113" s="322"/>
      <c r="R113" s="322"/>
      <c r="S113" s="322"/>
      <c r="T113" s="322"/>
    </row>
    <row r="114" spans="1:23">
      <c r="B114" s="38" t="s">
        <v>293</v>
      </c>
      <c r="C114" s="39" t="s">
        <v>294</v>
      </c>
      <c r="D114" s="123"/>
      <c r="E114" s="123"/>
      <c r="F114" s="322"/>
      <c r="G114" s="322"/>
      <c r="H114" s="322"/>
      <c r="I114" s="322"/>
      <c r="J114" s="322"/>
      <c r="K114" s="322"/>
      <c r="L114" s="322"/>
      <c r="M114" s="322"/>
      <c r="N114" s="322"/>
      <c r="O114" s="322"/>
      <c r="P114" s="322"/>
      <c r="Q114" s="322"/>
      <c r="R114" s="322"/>
      <c r="S114" s="322"/>
      <c r="T114" s="322"/>
    </row>
    <row r="115" spans="1:23" ht="28.8">
      <c r="B115" s="38" t="s">
        <v>397</v>
      </c>
      <c r="C115" s="39" t="s">
        <v>292</v>
      </c>
      <c r="D115" s="368" t="e">
        <f>((D114)*(D11+D12))*(1-I102)</f>
        <v>#DIV/0!</v>
      </c>
      <c r="E115" s="368"/>
      <c r="F115" s="322"/>
      <c r="G115" s="322"/>
      <c r="H115" s="322"/>
      <c r="I115" s="322"/>
      <c r="J115" s="322"/>
      <c r="K115" s="322"/>
      <c r="L115" s="322"/>
      <c r="M115" s="322"/>
      <c r="N115" s="322"/>
      <c r="O115" s="322"/>
      <c r="P115" s="322"/>
      <c r="Q115" s="322"/>
      <c r="R115" s="322"/>
      <c r="S115" s="322"/>
      <c r="T115" s="322"/>
    </row>
    <row r="116" spans="1:23" ht="34.5" customHeight="1">
      <c r="B116" s="38" t="s">
        <v>398</v>
      </c>
      <c r="C116" s="39" t="s">
        <v>292</v>
      </c>
      <c r="D116" s="368" t="e">
        <f>((D114)*D13)*(1-I102)</f>
        <v>#DIV/0!</v>
      </c>
      <c r="E116" s="368"/>
      <c r="F116" s="322"/>
      <c r="G116" s="322"/>
      <c r="H116" s="322"/>
      <c r="I116" s="322"/>
      <c r="J116" s="322"/>
      <c r="K116" s="322"/>
      <c r="L116" s="322"/>
      <c r="M116" s="322"/>
      <c r="N116" s="322"/>
      <c r="O116" s="322"/>
      <c r="P116" s="322"/>
      <c r="Q116" s="322"/>
      <c r="R116" s="322"/>
      <c r="S116" s="322"/>
      <c r="T116" s="322"/>
    </row>
    <row r="117" spans="1:23" ht="28.8">
      <c r="B117" s="38" t="s">
        <v>399</v>
      </c>
      <c r="C117" s="39" t="s">
        <v>292</v>
      </c>
      <c r="D117" s="368" t="e">
        <f>((D114)*D16)*(1-I102)</f>
        <v>#DIV/0!</v>
      </c>
      <c r="E117" s="368"/>
      <c r="F117" s="322"/>
      <c r="G117" s="322"/>
      <c r="H117" s="322"/>
      <c r="I117" s="322"/>
      <c r="J117" s="322"/>
      <c r="K117" s="322"/>
      <c r="L117" s="322"/>
      <c r="M117" s="322"/>
      <c r="N117" s="322"/>
      <c r="O117" s="322"/>
      <c r="P117" s="322"/>
      <c r="Q117" s="322"/>
      <c r="R117" s="322"/>
      <c r="S117" s="322"/>
      <c r="T117" s="322"/>
    </row>
    <row r="118" spans="1:23">
      <c r="A118" s="105"/>
      <c r="B118" s="322"/>
      <c r="C118" s="322"/>
      <c r="D118" s="322"/>
      <c r="F118" s="322"/>
      <c r="G118" s="322"/>
      <c r="H118" s="322"/>
      <c r="I118" s="322"/>
      <c r="J118" s="322"/>
      <c r="K118" s="322"/>
      <c r="L118" s="322"/>
      <c r="M118" s="322"/>
      <c r="N118" s="322"/>
      <c r="O118" s="322"/>
      <c r="P118" s="322"/>
      <c r="Q118" s="322"/>
      <c r="R118" s="322"/>
      <c r="S118" s="322"/>
      <c r="T118" s="322"/>
    </row>
    <row r="119" spans="1:23" ht="28.8">
      <c r="B119" s="38" t="s">
        <v>400</v>
      </c>
      <c r="C119" s="39" t="s">
        <v>295</v>
      </c>
      <c r="D119" s="369" t="e">
        <f>D109+D115</f>
        <v>#DIV/0!</v>
      </c>
      <c r="F119" s="322"/>
      <c r="G119" s="322"/>
      <c r="H119" s="322"/>
      <c r="I119" s="322"/>
      <c r="J119" s="322"/>
      <c r="K119" s="322"/>
      <c r="L119" s="322"/>
      <c r="M119" s="322"/>
      <c r="N119" s="322"/>
      <c r="O119" s="322"/>
      <c r="P119" s="322"/>
      <c r="Q119" s="322"/>
      <c r="R119" s="322"/>
      <c r="S119" s="322"/>
      <c r="T119" s="322"/>
    </row>
    <row r="120" spans="1:23" ht="28.5" customHeight="1">
      <c r="B120" s="38" t="s">
        <v>401</v>
      </c>
      <c r="C120" s="39" t="s">
        <v>295</v>
      </c>
      <c r="D120" s="369" t="e">
        <f>D110+D116</f>
        <v>#DIV/0!</v>
      </c>
      <c r="F120" s="322"/>
      <c r="G120" s="322"/>
      <c r="H120" s="322"/>
      <c r="I120" s="322"/>
      <c r="J120" s="322"/>
      <c r="K120" s="322"/>
      <c r="L120" s="322"/>
      <c r="M120" s="322"/>
      <c r="N120" s="322"/>
      <c r="O120" s="322"/>
      <c r="P120" s="322"/>
      <c r="Q120" s="322"/>
      <c r="R120" s="322"/>
      <c r="S120" s="322"/>
      <c r="T120" s="322"/>
    </row>
    <row r="121" spans="1:23" ht="29.25" customHeight="1">
      <c r="B121" s="38" t="s">
        <v>402</v>
      </c>
      <c r="C121" s="39" t="s">
        <v>295</v>
      </c>
      <c r="D121" s="369" t="e">
        <f>D111+D117</f>
        <v>#DIV/0!</v>
      </c>
      <c r="F121" s="322"/>
      <c r="G121" s="322"/>
      <c r="H121" s="322"/>
      <c r="I121" s="322"/>
      <c r="J121" s="322"/>
      <c r="K121" s="322"/>
      <c r="L121" s="322"/>
      <c r="M121" s="322"/>
      <c r="N121" s="322"/>
      <c r="O121" s="322"/>
      <c r="P121" s="322"/>
      <c r="Q121" s="322"/>
      <c r="R121" s="322"/>
      <c r="S121" s="322"/>
      <c r="T121" s="322"/>
    </row>
    <row r="123" spans="1:23">
      <c r="B123" s="29"/>
      <c r="C123" s="30"/>
      <c r="D123" s="14" t="s">
        <v>502</v>
      </c>
      <c r="E123" s="31"/>
      <c r="F123" s="31"/>
      <c r="G123" s="31"/>
      <c r="H123" s="31"/>
      <c r="I123" s="31"/>
      <c r="J123" s="31"/>
      <c r="K123" s="31"/>
      <c r="L123" s="31"/>
      <c r="M123" s="31"/>
      <c r="N123" s="31"/>
      <c r="O123" s="31"/>
      <c r="P123" s="31"/>
      <c r="Q123" s="31"/>
      <c r="R123" s="31"/>
      <c r="S123" s="31"/>
      <c r="T123" s="31"/>
      <c r="U123" s="31"/>
      <c r="V123" s="31"/>
      <c r="W123" s="16"/>
    </row>
    <row r="124" spans="1:23">
      <c r="B124" s="32"/>
      <c r="C124" s="33"/>
      <c r="D124" s="34">
        <v>1</v>
      </c>
      <c r="E124" s="34">
        <v>2</v>
      </c>
      <c r="F124" s="34">
        <v>3</v>
      </c>
      <c r="G124" s="35">
        <v>4</v>
      </c>
      <c r="H124" s="35">
        <v>5</v>
      </c>
      <c r="I124" s="34">
        <v>6</v>
      </c>
      <c r="J124" s="35">
        <v>7</v>
      </c>
      <c r="K124" s="34">
        <v>8</v>
      </c>
      <c r="L124" s="35">
        <v>9</v>
      </c>
      <c r="M124" s="34">
        <v>10</v>
      </c>
      <c r="N124" s="35">
        <v>11</v>
      </c>
      <c r="O124" s="34">
        <v>12</v>
      </c>
      <c r="P124" s="35">
        <v>13</v>
      </c>
      <c r="Q124" s="34">
        <v>14</v>
      </c>
      <c r="R124" s="35">
        <v>15</v>
      </c>
      <c r="S124" s="34">
        <v>16</v>
      </c>
      <c r="T124" s="35">
        <v>17</v>
      </c>
      <c r="U124" s="34">
        <v>18</v>
      </c>
      <c r="V124" s="35">
        <v>19</v>
      </c>
      <c r="W124" s="34">
        <v>20</v>
      </c>
    </row>
    <row r="125" spans="1:23">
      <c r="B125" s="36" t="s">
        <v>298</v>
      </c>
      <c r="C125" s="37" t="s">
        <v>11</v>
      </c>
      <c r="D125" s="72" t="str">
        <f>'Common Parameters'!D16</f>
        <v>spare</v>
      </c>
      <c r="E125" s="72" t="str">
        <f>'Common Parameters'!E16</f>
        <v>spare</v>
      </c>
      <c r="F125" s="72" t="str">
        <f>'Common Parameters'!F16</f>
        <v>spare</v>
      </c>
      <c r="G125" s="72" t="str">
        <f>'Common Parameters'!G16</f>
        <v>spare</v>
      </c>
      <c r="H125" s="72" t="str">
        <f>'Common Parameters'!H16</f>
        <v>spare</v>
      </c>
      <c r="I125" s="72" t="str">
        <f>'Common Parameters'!I16</f>
        <v>spare</v>
      </c>
      <c r="J125" s="72" t="str">
        <f>'Common Parameters'!J16</f>
        <v>spare</v>
      </c>
      <c r="K125" s="72" t="str">
        <f>'Common Parameters'!K16</f>
        <v>spare</v>
      </c>
      <c r="L125" s="72" t="str">
        <f>'Common Parameters'!L16</f>
        <v>spare</v>
      </c>
      <c r="M125" s="72" t="str">
        <f>'Common Parameters'!M16</f>
        <v>spare</v>
      </c>
      <c r="N125" s="72" t="str">
        <f>'Common Parameters'!N16</f>
        <v>spare</v>
      </c>
      <c r="O125" s="72" t="str">
        <f>'Common Parameters'!O16</f>
        <v>spare</v>
      </c>
      <c r="P125" s="72" t="str">
        <f>'Common Parameters'!P16</f>
        <v>spare</v>
      </c>
      <c r="Q125" s="72" t="str">
        <f>'Common Parameters'!Q16</f>
        <v>spare</v>
      </c>
      <c r="R125" s="72" t="str">
        <f>'Common Parameters'!R16</f>
        <v>spare</v>
      </c>
      <c r="S125" s="72" t="str">
        <f>'Common Parameters'!S16</f>
        <v>spare</v>
      </c>
      <c r="T125" s="72" t="str">
        <f>'Common Parameters'!T16</f>
        <v>spare</v>
      </c>
      <c r="U125" s="72" t="str">
        <f>'Common Parameters'!U16</f>
        <v>spare</v>
      </c>
      <c r="V125" s="72" t="str">
        <f>'Common Parameters'!V16</f>
        <v>spare</v>
      </c>
      <c r="W125" s="72" t="str">
        <f>'Common Parameters'!W16</f>
        <v>spare</v>
      </c>
    </row>
    <row r="126" spans="1:23">
      <c r="B126" s="38" t="s">
        <v>68</v>
      </c>
      <c r="C126" s="38"/>
      <c r="D126" s="72">
        <f>'Common Parameters'!D19</f>
        <v>0</v>
      </c>
      <c r="E126" s="72">
        <f>'Common Parameters'!E19</f>
        <v>0</v>
      </c>
      <c r="F126" s="72">
        <f>'Common Parameters'!F19</f>
        <v>0</v>
      </c>
      <c r="G126" s="72">
        <f>'Common Parameters'!G19</f>
        <v>0</v>
      </c>
      <c r="H126" s="72">
        <f>'Common Parameters'!H19</f>
        <v>0</v>
      </c>
      <c r="I126" s="72">
        <f>'Common Parameters'!I19</f>
        <v>0</v>
      </c>
      <c r="J126" s="72">
        <f>'Common Parameters'!J19</f>
        <v>0</v>
      </c>
      <c r="K126" s="72">
        <f>'Common Parameters'!K19</f>
        <v>0</v>
      </c>
      <c r="L126" s="72">
        <f>'Common Parameters'!L19</f>
        <v>0</v>
      </c>
      <c r="M126" s="72">
        <f>'Common Parameters'!M19</f>
        <v>0</v>
      </c>
      <c r="N126" s="72">
        <f>'Common Parameters'!N19</f>
        <v>0</v>
      </c>
      <c r="O126" s="72">
        <f>'Common Parameters'!O19</f>
        <v>0</v>
      </c>
      <c r="P126" s="72">
        <f>'Common Parameters'!P19</f>
        <v>0</v>
      </c>
      <c r="Q126" s="72">
        <f>'Common Parameters'!Q19</f>
        <v>0</v>
      </c>
      <c r="R126" s="72">
        <f>'Common Parameters'!R19</f>
        <v>0</v>
      </c>
      <c r="S126" s="72">
        <f>'Common Parameters'!S19</f>
        <v>0</v>
      </c>
      <c r="T126" s="72">
        <f>'Common Parameters'!T19</f>
        <v>0</v>
      </c>
      <c r="U126" s="72">
        <f>'Common Parameters'!U19</f>
        <v>0</v>
      </c>
      <c r="V126" s="72">
        <f>'Common Parameters'!V19</f>
        <v>0</v>
      </c>
      <c r="W126" s="72">
        <f>'Common Parameters'!W19</f>
        <v>0</v>
      </c>
    </row>
    <row r="127" spans="1:23">
      <c r="B127" s="38" t="s">
        <v>305</v>
      </c>
      <c r="C127" s="39" t="s">
        <v>70</v>
      </c>
      <c r="D127" s="72">
        <f>'Common Parameters'!D26</f>
        <v>0</v>
      </c>
      <c r="E127" s="72">
        <f>'Common Parameters'!E26</f>
        <v>0</v>
      </c>
      <c r="F127" s="72">
        <f>'Common Parameters'!F26</f>
        <v>0</v>
      </c>
      <c r="G127" s="72">
        <f>'Common Parameters'!G26</f>
        <v>0</v>
      </c>
      <c r="H127" s="72">
        <f>'Common Parameters'!H26</f>
        <v>0</v>
      </c>
      <c r="I127" s="72">
        <f>'Common Parameters'!I26</f>
        <v>0</v>
      </c>
      <c r="J127" s="72">
        <f>'Common Parameters'!J26</f>
        <v>0</v>
      </c>
      <c r="K127" s="72">
        <f>'Common Parameters'!K26</f>
        <v>0</v>
      </c>
      <c r="L127" s="72">
        <f>'Common Parameters'!L26</f>
        <v>0</v>
      </c>
      <c r="M127" s="72">
        <f>'Common Parameters'!M26</f>
        <v>0</v>
      </c>
      <c r="N127" s="72">
        <f>'Common Parameters'!N26</f>
        <v>0</v>
      </c>
      <c r="O127" s="72">
        <f>'Common Parameters'!O26</f>
        <v>0</v>
      </c>
      <c r="P127" s="72">
        <f>'Common Parameters'!P26</f>
        <v>0</v>
      </c>
      <c r="Q127" s="72">
        <f>'Common Parameters'!Q26</f>
        <v>0</v>
      </c>
      <c r="R127" s="72">
        <f>'Common Parameters'!R26</f>
        <v>0</v>
      </c>
      <c r="S127" s="72">
        <f>'Common Parameters'!S26</f>
        <v>0</v>
      </c>
      <c r="T127" s="72">
        <f>'Common Parameters'!T26</f>
        <v>0</v>
      </c>
      <c r="U127" s="72">
        <f>'Common Parameters'!U26</f>
        <v>0</v>
      </c>
      <c r="V127" s="72">
        <f>'Common Parameters'!V26</f>
        <v>0</v>
      </c>
      <c r="W127" s="72">
        <f>'Common Parameters'!W26</f>
        <v>0</v>
      </c>
    </row>
    <row r="128" spans="1:23">
      <c r="B128" s="38" t="s">
        <v>404</v>
      </c>
      <c r="C128" s="39" t="s">
        <v>70</v>
      </c>
      <c r="D128" s="72">
        <f>'Common Parameters'!D25</f>
        <v>0</v>
      </c>
      <c r="E128" s="72">
        <f>'Common Parameters'!E25</f>
        <v>0</v>
      </c>
      <c r="F128" s="72">
        <f>'Common Parameters'!F25</f>
        <v>0</v>
      </c>
      <c r="G128" s="72">
        <f>'Common Parameters'!G25</f>
        <v>0</v>
      </c>
      <c r="H128" s="72">
        <f>'Common Parameters'!H25</f>
        <v>0</v>
      </c>
      <c r="I128" s="72">
        <f>'Common Parameters'!I25</f>
        <v>0</v>
      </c>
      <c r="J128" s="72">
        <f>'Common Parameters'!J25</f>
        <v>0</v>
      </c>
      <c r="K128" s="72">
        <f>'Common Parameters'!K25</f>
        <v>0</v>
      </c>
      <c r="L128" s="72">
        <f>'Common Parameters'!L25</f>
        <v>0</v>
      </c>
      <c r="M128" s="72">
        <f>'Common Parameters'!M25</f>
        <v>0</v>
      </c>
      <c r="N128" s="72">
        <f>'Common Parameters'!N25</f>
        <v>0</v>
      </c>
      <c r="O128" s="72">
        <f>'Common Parameters'!O25</f>
        <v>0</v>
      </c>
      <c r="P128" s="72">
        <f>'Common Parameters'!P25</f>
        <v>0</v>
      </c>
      <c r="Q128" s="72">
        <f>'Common Parameters'!Q25</f>
        <v>0</v>
      </c>
      <c r="R128" s="72">
        <f>'Common Parameters'!R25</f>
        <v>0</v>
      </c>
      <c r="S128" s="72">
        <f>'Common Parameters'!S25</f>
        <v>0</v>
      </c>
      <c r="T128" s="72">
        <f>'Common Parameters'!T25</f>
        <v>0</v>
      </c>
      <c r="U128" s="72">
        <f>'Common Parameters'!U25</f>
        <v>0</v>
      </c>
      <c r="V128" s="72">
        <f>'Common Parameters'!V25</f>
        <v>0</v>
      </c>
      <c r="W128" s="72">
        <f>'Common Parameters'!W25</f>
        <v>0</v>
      </c>
    </row>
    <row r="129" spans="2:23">
      <c r="B129" s="38" t="s">
        <v>403</v>
      </c>
      <c r="C129" s="39" t="s">
        <v>70</v>
      </c>
      <c r="D129" s="72">
        <f>'Common Parameters'!D28</f>
        <v>0</v>
      </c>
      <c r="E129" s="72">
        <f>'Common Parameters'!E28</f>
        <v>0</v>
      </c>
      <c r="F129" s="72">
        <f>'Common Parameters'!F28</f>
        <v>0</v>
      </c>
      <c r="G129" s="72">
        <f>'Common Parameters'!G28</f>
        <v>0</v>
      </c>
      <c r="H129" s="72">
        <f>'Common Parameters'!H28</f>
        <v>0</v>
      </c>
      <c r="I129" s="72">
        <f>'Common Parameters'!I28</f>
        <v>0</v>
      </c>
      <c r="J129" s="72">
        <f>'Common Parameters'!J28</f>
        <v>0</v>
      </c>
      <c r="K129" s="72">
        <f>'Common Parameters'!K28</f>
        <v>0</v>
      </c>
      <c r="L129" s="72">
        <f>'Common Parameters'!L28</f>
        <v>0</v>
      </c>
      <c r="M129" s="72">
        <f>'Common Parameters'!M28</f>
        <v>0</v>
      </c>
      <c r="N129" s="72">
        <f>'Common Parameters'!N28</f>
        <v>0</v>
      </c>
      <c r="O129" s="72">
        <f>'Common Parameters'!O28</f>
        <v>0</v>
      </c>
      <c r="P129" s="72">
        <f>'Common Parameters'!P28</f>
        <v>0</v>
      </c>
      <c r="Q129" s="72">
        <f>'Common Parameters'!Q28</f>
        <v>0</v>
      </c>
      <c r="R129" s="72">
        <f>'Common Parameters'!R28</f>
        <v>0</v>
      </c>
      <c r="S129" s="72">
        <f>'Common Parameters'!S28</f>
        <v>0</v>
      </c>
      <c r="T129" s="72">
        <f>'Common Parameters'!T28</f>
        <v>0</v>
      </c>
      <c r="U129" s="72">
        <f>'Common Parameters'!U28</f>
        <v>0</v>
      </c>
      <c r="V129" s="72">
        <f>'Common Parameters'!V28</f>
        <v>0</v>
      </c>
      <c r="W129" s="72">
        <f>'Common Parameters'!W28</f>
        <v>0</v>
      </c>
    </row>
    <row r="130" spans="2:23" ht="28.8">
      <c r="B130" s="38" t="s">
        <v>299</v>
      </c>
      <c r="C130" s="39" t="s">
        <v>2</v>
      </c>
      <c r="D130" s="370">
        <f>'Common Parameters'!D18</f>
        <v>0</v>
      </c>
      <c r="E130" s="370">
        <f>'Common Parameters'!E18</f>
        <v>0</v>
      </c>
      <c r="F130" s="370">
        <f>'Common Parameters'!F18</f>
        <v>0</v>
      </c>
      <c r="G130" s="370">
        <f>'Common Parameters'!G18</f>
        <v>0</v>
      </c>
      <c r="H130" s="370">
        <f>'Common Parameters'!H18</f>
        <v>0</v>
      </c>
      <c r="I130" s="370">
        <f>'Common Parameters'!I18</f>
        <v>0</v>
      </c>
      <c r="J130" s="370">
        <f>'Common Parameters'!J18</f>
        <v>0</v>
      </c>
      <c r="K130" s="370">
        <f>'Common Parameters'!K18</f>
        <v>0</v>
      </c>
      <c r="L130" s="370">
        <f>'Common Parameters'!L18</f>
        <v>0</v>
      </c>
      <c r="M130" s="370">
        <f>'Common Parameters'!M18</f>
        <v>0</v>
      </c>
      <c r="N130" s="370">
        <f>'Common Parameters'!N18</f>
        <v>0</v>
      </c>
      <c r="O130" s="370">
        <f>'Common Parameters'!O18</f>
        <v>0</v>
      </c>
      <c r="P130" s="370">
        <f>'Common Parameters'!P18</f>
        <v>0</v>
      </c>
      <c r="Q130" s="370">
        <f>'Common Parameters'!Q18</f>
        <v>0</v>
      </c>
      <c r="R130" s="370">
        <f>'Common Parameters'!R18</f>
        <v>0</v>
      </c>
      <c r="S130" s="370">
        <f>'Common Parameters'!S18</f>
        <v>0</v>
      </c>
      <c r="T130" s="370">
        <f>'Common Parameters'!T18</f>
        <v>0</v>
      </c>
      <c r="U130" s="370">
        <f>'Common Parameters'!U18</f>
        <v>0</v>
      </c>
      <c r="V130" s="370">
        <f>'Common Parameters'!V18</f>
        <v>0</v>
      </c>
      <c r="W130" s="370">
        <f>'Common Parameters'!W18</f>
        <v>0</v>
      </c>
    </row>
    <row r="131" spans="2:23" ht="28.8">
      <c r="B131" s="38" t="s">
        <v>300</v>
      </c>
      <c r="C131" s="39" t="s">
        <v>295</v>
      </c>
      <c r="D131" s="371" t="e">
        <f>$D$119*D130</f>
        <v>#DIV/0!</v>
      </c>
      <c r="E131" s="371" t="e">
        <f t="shared" ref="E131:V131" si="10">$D$119*E130</f>
        <v>#DIV/0!</v>
      </c>
      <c r="F131" s="371" t="e">
        <f t="shared" si="10"/>
        <v>#DIV/0!</v>
      </c>
      <c r="G131" s="371" t="e">
        <f t="shared" si="10"/>
        <v>#DIV/0!</v>
      </c>
      <c r="H131" s="371" t="e">
        <f t="shared" si="10"/>
        <v>#DIV/0!</v>
      </c>
      <c r="I131" s="371" t="e">
        <f t="shared" si="10"/>
        <v>#DIV/0!</v>
      </c>
      <c r="J131" s="371" t="e">
        <f t="shared" si="10"/>
        <v>#DIV/0!</v>
      </c>
      <c r="K131" s="371" t="e">
        <f t="shared" si="10"/>
        <v>#DIV/0!</v>
      </c>
      <c r="L131" s="371" t="e">
        <f t="shared" si="10"/>
        <v>#DIV/0!</v>
      </c>
      <c r="M131" s="371" t="e">
        <f t="shared" si="10"/>
        <v>#DIV/0!</v>
      </c>
      <c r="N131" s="371" t="e">
        <f t="shared" si="10"/>
        <v>#DIV/0!</v>
      </c>
      <c r="O131" s="371" t="e">
        <f t="shared" si="10"/>
        <v>#DIV/0!</v>
      </c>
      <c r="P131" s="371" t="e">
        <f t="shared" si="10"/>
        <v>#DIV/0!</v>
      </c>
      <c r="Q131" s="371" t="e">
        <f t="shared" si="10"/>
        <v>#DIV/0!</v>
      </c>
      <c r="R131" s="371" t="e">
        <f t="shared" si="10"/>
        <v>#DIV/0!</v>
      </c>
      <c r="S131" s="371" t="e">
        <f t="shared" si="10"/>
        <v>#DIV/0!</v>
      </c>
      <c r="T131" s="371" t="e">
        <f t="shared" si="10"/>
        <v>#DIV/0!</v>
      </c>
      <c r="U131" s="371" t="e">
        <f t="shared" si="10"/>
        <v>#DIV/0!</v>
      </c>
      <c r="V131" s="371" t="e">
        <f t="shared" si="10"/>
        <v>#DIV/0!</v>
      </c>
      <c r="W131" s="371" t="e">
        <f>$D$119*W130</f>
        <v>#DIV/0!</v>
      </c>
    </row>
    <row r="132" spans="2:23" ht="28.8">
      <c r="B132" s="38" t="s">
        <v>392</v>
      </c>
      <c r="C132" s="39" t="s">
        <v>301</v>
      </c>
      <c r="D132" s="372">
        <f t="shared" ref="D132:W132" si="11">IF(D127="yes",$D$119/SUMIF($D$127:$W$127,"yes",$D$126:$W$126),0)</f>
        <v>0</v>
      </c>
      <c r="E132" s="372">
        <f t="shared" si="11"/>
        <v>0</v>
      </c>
      <c r="F132" s="372">
        <f t="shared" si="11"/>
        <v>0</v>
      </c>
      <c r="G132" s="372">
        <f t="shared" si="11"/>
        <v>0</v>
      </c>
      <c r="H132" s="372">
        <f t="shared" si="11"/>
        <v>0</v>
      </c>
      <c r="I132" s="372">
        <f t="shared" si="11"/>
        <v>0</v>
      </c>
      <c r="J132" s="372">
        <f t="shared" si="11"/>
        <v>0</v>
      </c>
      <c r="K132" s="372">
        <f t="shared" si="11"/>
        <v>0</v>
      </c>
      <c r="L132" s="372">
        <f t="shared" si="11"/>
        <v>0</v>
      </c>
      <c r="M132" s="372">
        <f t="shared" si="11"/>
        <v>0</v>
      </c>
      <c r="N132" s="372">
        <f t="shared" si="11"/>
        <v>0</v>
      </c>
      <c r="O132" s="372">
        <f t="shared" si="11"/>
        <v>0</v>
      </c>
      <c r="P132" s="372">
        <f t="shared" si="11"/>
        <v>0</v>
      </c>
      <c r="Q132" s="372">
        <f t="shared" si="11"/>
        <v>0</v>
      </c>
      <c r="R132" s="372">
        <f t="shared" si="11"/>
        <v>0</v>
      </c>
      <c r="S132" s="372">
        <f t="shared" si="11"/>
        <v>0</v>
      </c>
      <c r="T132" s="372">
        <f t="shared" si="11"/>
        <v>0</v>
      </c>
      <c r="U132" s="372">
        <f t="shared" si="11"/>
        <v>0</v>
      </c>
      <c r="V132" s="372">
        <f t="shared" si="11"/>
        <v>0</v>
      </c>
      <c r="W132" s="372">
        <f t="shared" si="11"/>
        <v>0</v>
      </c>
    </row>
    <row r="133" spans="2:23" ht="28.8">
      <c r="B133" s="38" t="s">
        <v>391</v>
      </c>
      <c r="C133" s="39" t="s">
        <v>301</v>
      </c>
      <c r="D133" s="372">
        <f t="shared" ref="D133:W133" si="12">IF(D129="yes",$D$120/SUMIF($D$129:$W$129,"yes",$D$126:$W$126),0)</f>
        <v>0</v>
      </c>
      <c r="E133" s="372">
        <f t="shared" si="12"/>
        <v>0</v>
      </c>
      <c r="F133" s="372">
        <f t="shared" si="12"/>
        <v>0</v>
      </c>
      <c r="G133" s="372">
        <f t="shared" si="12"/>
        <v>0</v>
      </c>
      <c r="H133" s="372">
        <f t="shared" si="12"/>
        <v>0</v>
      </c>
      <c r="I133" s="372">
        <f t="shared" si="12"/>
        <v>0</v>
      </c>
      <c r="J133" s="372">
        <f t="shared" si="12"/>
        <v>0</v>
      </c>
      <c r="K133" s="372">
        <f t="shared" si="12"/>
        <v>0</v>
      </c>
      <c r="L133" s="372">
        <f t="shared" si="12"/>
        <v>0</v>
      </c>
      <c r="M133" s="372">
        <f t="shared" si="12"/>
        <v>0</v>
      </c>
      <c r="N133" s="372">
        <f t="shared" si="12"/>
        <v>0</v>
      </c>
      <c r="O133" s="372">
        <f t="shared" si="12"/>
        <v>0</v>
      </c>
      <c r="P133" s="372">
        <f t="shared" si="12"/>
        <v>0</v>
      </c>
      <c r="Q133" s="372">
        <f t="shared" si="12"/>
        <v>0</v>
      </c>
      <c r="R133" s="372">
        <f t="shared" si="12"/>
        <v>0</v>
      </c>
      <c r="S133" s="372">
        <f t="shared" si="12"/>
        <v>0</v>
      </c>
      <c r="T133" s="372">
        <f t="shared" si="12"/>
        <v>0</v>
      </c>
      <c r="U133" s="372">
        <f t="shared" si="12"/>
        <v>0</v>
      </c>
      <c r="V133" s="372">
        <f t="shared" si="12"/>
        <v>0</v>
      </c>
      <c r="W133" s="372">
        <f t="shared" si="12"/>
        <v>0</v>
      </c>
    </row>
    <row r="134" spans="2:23" ht="28.8">
      <c r="B134" s="38" t="s">
        <v>390</v>
      </c>
      <c r="C134" s="39" t="s">
        <v>301</v>
      </c>
      <c r="D134" s="372">
        <f t="shared" ref="D134:W134" si="13">IF(D128="yes",$D$121/SUMIF($D$128:$W$128,"yes",$D$126:$W$126),0)</f>
        <v>0</v>
      </c>
      <c r="E134" s="372">
        <f t="shared" si="13"/>
        <v>0</v>
      </c>
      <c r="F134" s="372">
        <f t="shared" si="13"/>
        <v>0</v>
      </c>
      <c r="G134" s="372">
        <f t="shared" si="13"/>
        <v>0</v>
      </c>
      <c r="H134" s="372">
        <f t="shared" si="13"/>
        <v>0</v>
      </c>
      <c r="I134" s="372">
        <f t="shared" si="13"/>
        <v>0</v>
      </c>
      <c r="J134" s="372">
        <f t="shared" si="13"/>
        <v>0</v>
      </c>
      <c r="K134" s="372">
        <f t="shared" si="13"/>
        <v>0</v>
      </c>
      <c r="L134" s="372">
        <f t="shared" si="13"/>
        <v>0</v>
      </c>
      <c r="M134" s="372">
        <f t="shared" si="13"/>
        <v>0</v>
      </c>
      <c r="N134" s="372">
        <f t="shared" si="13"/>
        <v>0</v>
      </c>
      <c r="O134" s="372">
        <f t="shared" si="13"/>
        <v>0</v>
      </c>
      <c r="P134" s="372">
        <f t="shared" si="13"/>
        <v>0</v>
      </c>
      <c r="Q134" s="372">
        <f t="shared" si="13"/>
        <v>0</v>
      </c>
      <c r="R134" s="372">
        <f t="shared" si="13"/>
        <v>0</v>
      </c>
      <c r="S134" s="372">
        <f t="shared" si="13"/>
        <v>0</v>
      </c>
      <c r="T134" s="372">
        <f t="shared" si="13"/>
        <v>0</v>
      </c>
      <c r="U134" s="372">
        <f t="shared" si="13"/>
        <v>0</v>
      </c>
      <c r="V134" s="372">
        <f t="shared" si="13"/>
        <v>0</v>
      </c>
      <c r="W134" s="372">
        <f t="shared" si="13"/>
        <v>0</v>
      </c>
    </row>
    <row r="135" spans="2:23" ht="28.8">
      <c r="B135" s="38" t="s">
        <v>406</v>
      </c>
      <c r="C135" s="39" t="s">
        <v>301</v>
      </c>
      <c r="D135" s="379">
        <f>SUM(D132:D134)</f>
        <v>0</v>
      </c>
      <c r="E135" s="379">
        <f t="shared" ref="E135:W135" si="14">SUM(E132:E134)</f>
        <v>0</v>
      </c>
      <c r="F135" s="379">
        <f t="shared" si="14"/>
        <v>0</v>
      </c>
      <c r="G135" s="379">
        <f t="shared" si="14"/>
        <v>0</v>
      </c>
      <c r="H135" s="379">
        <f t="shared" si="14"/>
        <v>0</v>
      </c>
      <c r="I135" s="379">
        <f t="shared" si="14"/>
        <v>0</v>
      </c>
      <c r="J135" s="379">
        <f t="shared" si="14"/>
        <v>0</v>
      </c>
      <c r="K135" s="379">
        <f t="shared" si="14"/>
        <v>0</v>
      </c>
      <c r="L135" s="379">
        <f t="shared" si="14"/>
        <v>0</v>
      </c>
      <c r="M135" s="379">
        <f t="shared" si="14"/>
        <v>0</v>
      </c>
      <c r="N135" s="379">
        <f t="shared" si="14"/>
        <v>0</v>
      </c>
      <c r="O135" s="379">
        <f t="shared" si="14"/>
        <v>0</v>
      </c>
      <c r="P135" s="379">
        <f t="shared" si="14"/>
        <v>0</v>
      </c>
      <c r="Q135" s="379">
        <f t="shared" si="14"/>
        <v>0</v>
      </c>
      <c r="R135" s="379">
        <f t="shared" si="14"/>
        <v>0</v>
      </c>
      <c r="S135" s="379">
        <f t="shared" si="14"/>
        <v>0</v>
      </c>
      <c r="T135" s="379">
        <f t="shared" si="14"/>
        <v>0</v>
      </c>
      <c r="U135" s="379">
        <f t="shared" si="14"/>
        <v>0</v>
      </c>
      <c r="V135" s="379">
        <f t="shared" si="14"/>
        <v>0</v>
      </c>
      <c r="W135" s="379">
        <f t="shared" si="14"/>
        <v>0</v>
      </c>
    </row>
    <row r="137" spans="2:23">
      <c r="B137" s="94"/>
      <c r="C137" s="183" t="s">
        <v>11</v>
      </c>
      <c r="D137" s="91"/>
    </row>
    <row r="138" spans="2:23" ht="28.8">
      <c r="B138" s="46" t="s">
        <v>405</v>
      </c>
      <c r="C138" s="39" t="s">
        <v>72</v>
      </c>
      <c r="D138" s="255">
        <f>SUMPRODUCT($D$126:$W$126,$D$135:$W$135)</f>
        <v>0</v>
      </c>
    </row>
    <row r="141" spans="2:23">
      <c r="B141" s="9" t="s">
        <v>45</v>
      </c>
      <c r="C141" s="11"/>
      <c r="D141" s="11"/>
      <c r="E141" s="11"/>
      <c r="F141" s="11"/>
      <c r="G141" s="11"/>
      <c r="H141" s="11"/>
      <c r="I141" s="11"/>
      <c r="J141" s="11"/>
      <c r="K141" s="11"/>
      <c r="L141" s="11"/>
      <c r="M141" s="11"/>
      <c r="N141" s="11"/>
      <c r="O141" s="11"/>
      <c r="P141" s="11"/>
      <c r="Q141" s="11"/>
      <c r="R141" s="11"/>
      <c r="S141" s="11"/>
      <c r="T141" s="11"/>
      <c r="U141" s="11"/>
      <c r="V141" s="11"/>
      <c r="W141" s="11"/>
    </row>
    <row r="143" spans="2:23" s="27" customFormat="1">
      <c r="B143" s="59" t="s">
        <v>415</v>
      </c>
    </row>
    <row r="144" spans="2:23" s="27" customFormat="1">
      <c r="B144" s="26"/>
    </row>
    <row r="145" spans="2:5" s="27" customFormat="1">
      <c r="C145" s="47" t="s">
        <v>11</v>
      </c>
    </row>
    <row r="146" spans="2:5" s="27" customFormat="1">
      <c r="B146" s="78" t="s">
        <v>359</v>
      </c>
      <c r="C146" s="113" t="s">
        <v>71</v>
      </c>
      <c r="D146" s="432"/>
      <c r="E146" s="26"/>
    </row>
    <row r="147" spans="2:5" s="27" customFormat="1">
      <c r="B147" s="78" t="s">
        <v>164</v>
      </c>
      <c r="C147" s="113" t="s">
        <v>71</v>
      </c>
      <c r="D147" s="432"/>
    </row>
    <row r="148" spans="2:5" s="27" customFormat="1">
      <c r="B148" s="78" t="s">
        <v>165</v>
      </c>
      <c r="C148" s="113" t="s">
        <v>44</v>
      </c>
      <c r="D148" s="329">
        <f>'Common Parameters'!$D$63</f>
        <v>0</v>
      </c>
    </row>
    <row r="149" spans="2:5" s="27" customFormat="1">
      <c r="B149" s="78" t="s">
        <v>3</v>
      </c>
      <c r="C149" s="113" t="s">
        <v>2</v>
      </c>
      <c r="D149" s="251">
        <f>'Common Parameters'!$D$5</f>
        <v>6.7749999999999998E-3</v>
      </c>
    </row>
    <row r="150" spans="2:5" s="27" customFormat="1">
      <c r="B150" s="78" t="s">
        <v>75</v>
      </c>
      <c r="C150" s="252" t="s">
        <v>166</v>
      </c>
      <c r="D150" s="433" t="e">
        <f>($D$161)/(1-(1/(1+$D$161)^D148))</f>
        <v>#DIV/0!</v>
      </c>
    </row>
    <row r="151" spans="2:5" s="27" customFormat="1">
      <c r="B151" s="78" t="s">
        <v>167</v>
      </c>
      <c r="C151" s="113" t="s">
        <v>71</v>
      </c>
      <c r="D151" s="433" t="e">
        <f>D150*(D146+D147)</f>
        <v>#DIV/0!</v>
      </c>
    </row>
    <row r="152" spans="2:5" s="27" customFormat="1">
      <c r="B152" s="78" t="s">
        <v>168</v>
      </c>
      <c r="C152" s="113" t="s">
        <v>71</v>
      </c>
      <c r="D152" s="433">
        <f>(D146)*'Common Parameters'!$E$71</f>
        <v>0</v>
      </c>
    </row>
    <row r="153" spans="2:5" s="27" customFormat="1">
      <c r="B153" s="78" t="s">
        <v>369</v>
      </c>
      <c r="C153" s="113" t="s">
        <v>72</v>
      </c>
      <c r="D153" s="434" t="e">
        <f>D151+D152</f>
        <v>#DIV/0!</v>
      </c>
    </row>
    <row r="154" spans="2:5" s="27" customFormat="1">
      <c r="B154" s="78" t="s">
        <v>371</v>
      </c>
      <c r="C154" s="113" t="s">
        <v>372</v>
      </c>
      <c r="D154" s="435">
        <f>'Wholesale costs cable'!$E$39</f>
        <v>0</v>
      </c>
    </row>
    <row r="155" spans="2:5" s="27" customFormat="1">
      <c r="B155" s="238" t="s">
        <v>370</v>
      </c>
      <c r="C155" s="436" t="s">
        <v>72</v>
      </c>
      <c r="D155" s="253" t="e">
        <f>D153*D154</f>
        <v>#DIV/0!</v>
      </c>
    </row>
    <row r="156" spans="2:5" s="27" customFormat="1">
      <c r="B156" s="26"/>
    </row>
    <row r="157" spans="2:5" s="27" customFormat="1">
      <c r="C157" s="47" t="s">
        <v>11</v>
      </c>
    </row>
    <row r="158" spans="2:5" s="27" customFormat="1">
      <c r="B158" s="78" t="s">
        <v>357</v>
      </c>
      <c r="C158" s="113" t="s">
        <v>71</v>
      </c>
      <c r="D158" s="432"/>
    </row>
    <row r="159" spans="2:5" s="27" customFormat="1">
      <c r="B159" s="78" t="s">
        <v>164</v>
      </c>
      <c r="C159" s="113" t="s">
        <v>71</v>
      </c>
      <c r="D159" s="432"/>
    </row>
    <row r="160" spans="2:5" s="27" customFormat="1">
      <c r="B160" s="78" t="s">
        <v>165</v>
      </c>
      <c r="C160" s="113" t="s">
        <v>44</v>
      </c>
      <c r="D160" s="329">
        <f>'Common Parameters'!$D$64</f>
        <v>0</v>
      </c>
    </row>
    <row r="161" spans="2:4" s="27" customFormat="1">
      <c r="B161" s="78" t="s">
        <v>3</v>
      </c>
      <c r="C161" s="113" t="s">
        <v>2</v>
      </c>
      <c r="D161" s="251">
        <f>'Common Parameters'!D5</f>
        <v>6.7749999999999998E-3</v>
      </c>
    </row>
    <row r="162" spans="2:4" s="27" customFormat="1">
      <c r="B162" s="78" t="s">
        <v>75</v>
      </c>
      <c r="C162" s="252" t="s">
        <v>166</v>
      </c>
      <c r="D162" s="433" t="e">
        <f>($D$161)/(1-(1/(1+$D$161)^D160))</f>
        <v>#DIV/0!</v>
      </c>
    </row>
    <row r="163" spans="2:4" s="27" customFormat="1">
      <c r="B163" s="78" t="s">
        <v>167</v>
      </c>
      <c r="C163" s="113" t="s">
        <v>71</v>
      </c>
      <c r="D163" s="433" t="e">
        <f>D162*(D158+D159)</f>
        <v>#DIV/0!</v>
      </c>
    </row>
    <row r="164" spans="2:4" s="27" customFormat="1">
      <c r="B164" s="78" t="s">
        <v>168</v>
      </c>
      <c r="C164" s="113" t="s">
        <v>71</v>
      </c>
      <c r="D164" s="433">
        <f>(D158)*'Common Parameters'!$E$71</f>
        <v>0</v>
      </c>
    </row>
    <row r="165" spans="2:4" s="27" customFormat="1">
      <c r="B165" s="238" t="s">
        <v>365</v>
      </c>
      <c r="C165" s="436" t="s">
        <v>72</v>
      </c>
      <c r="D165" s="253" t="e">
        <f>D163+D164</f>
        <v>#DIV/0!</v>
      </c>
    </row>
    <row r="166" spans="2:4" s="27" customFormat="1"/>
    <row r="167" spans="2:4" s="27" customFormat="1">
      <c r="C167" s="47" t="s">
        <v>11</v>
      </c>
    </row>
    <row r="168" spans="2:4" s="27" customFormat="1">
      <c r="B168" s="78" t="s">
        <v>358</v>
      </c>
      <c r="C168" s="113" t="s">
        <v>71</v>
      </c>
      <c r="D168" s="432"/>
    </row>
    <row r="169" spans="2:4" s="27" customFormat="1">
      <c r="B169" s="78" t="s">
        <v>164</v>
      </c>
      <c r="C169" s="113" t="s">
        <v>71</v>
      </c>
      <c r="D169" s="432"/>
    </row>
    <row r="170" spans="2:4" s="27" customFormat="1">
      <c r="B170" s="78" t="s">
        <v>165</v>
      </c>
      <c r="C170" s="113" t="s">
        <v>44</v>
      </c>
      <c r="D170" s="329">
        <f>'Common Parameters'!D65</f>
        <v>0</v>
      </c>
    </row>
    <row r="171" spans="2:4" s="27" customFormat="1">
      <c r="B171" s="78" t="s">
        <v>3</v>
      </c>
      <c r="C171" s="113" t="s">
        <v>2</v>
      </c>
      <c r="D171" s="251">
        <f>'Common Parameters'!D5</f>
        <v>6.7749999999999998E-3</v>
      </c>
    </row>
    <row r="172" spans="2:4" s="27" customFormat="1">
      <c r="B172" s="78" t="s">
        <v>75</v>
      </c>
      <c r="C172" s="252" t="s">
        <v>166</v>
      </c>
      <c r="D172" s="433" t="e">
        <f>($D$171)/(1-(1/(1+$D$171)^D170))</f>
        <v>#DIV/0!</v>
      </c>
    </row>
    <row r="173" spans="2:4" s="27" customFormat="1">
      <c r="B173" s="78" t="s">
        <v>167</v>
      </c>
      <c r="C173" s="113" t="s">
        <v>71</v>
      </c>
      <c r="D173" s="433" t="e">
        <f>D172*(D168+D169)</f>
        <v>#DIV/0!</v>
      </c>
    </row>
    <row r="174" spans="2:4" s="27" customFormat="1">
      <c r="B174" s="78" t="s">
        <v>168</v>
      </c>
      <c r="C174" s="113" t="s">
        <v>71</v>
      </c>
      <c r="D174" s="433">
        <f>(D168)*'Common Parameters'!$E$71</f>
        <v>0</v>
      </c>
    </row>
    <row r="175" spans="2:4" s="27" customFormat="1">
      <c r="B175" s="238" t="s">
        <v>366</v>
      </c>
      <c r="C175" s="436" t="s">
        <v>72</v>
      </c>
      <c r="D175" s="253" t="e">
        <f>D173+D174</f>
        <v>#DIV/0!</v>
      </c>
    </row>
    <row r="176" spans="2:4" s="27" customFormat="1"/>
    <row r="177" spans="2:23" s="27" customFormat="1">
      <c r="D177" s="14" t="s">
        <v>502</v>
      </c>
      <c r="E177" s="15"/>
      <c r="F177" s="15"/>
      <c r="G177" s="15"/>
      <c r="H177" s="15"/>
      <c r="I177" s="15"/>
      <c r="J177" s="15"/>
      <c r="K177" s="15"/>
      <c r="L177" s="15"/>
      <c r="M177" s="16"/>
      <c r="N177" s="16"/>
      <c r="O177" s="16"/>
      <c r="P177" s="16"/>
      <c r="Q177" s="16"/>
      <c r="R177" s="16"/>
      <c r="S177" s="16"/>
      <c r="T177" s="16"/>
      <c r="U177" s="16"/>
      <c r="V177" s="16"/>
      <c r="W177" s="16"/>
    </row>
    <row r="178" spans="2:23" s="27" customFormat="1">
      <c r="D178" s="204">
        <v>1</v>
      </c>
      <c r="E178" s="437">
        <v>2</v>
      </c>
      <c r="F178" s="204">
        <v>3</v>
      </c>
      <c r="G178" s="437">
        <v>4</v>
      </c>
      <c r="H178" s="204">
        <v>5</v>
      </c>
      <c r="I178" s="437">
        <v>6</v>
      </c>
      <c r="J178" s="204">
        <v>7</v>
      </c>
      <c r="K178" s="437">
        <v>8</v>
      </c>
      <c r="L178" s="204">
        <v>9</v>
      </c>
      <c r="M178" s="438">
        <v>10</v>
      </c>
      <c r="N178" s="438">
        <v>11</v>
      </c>
      <c r="O178" s="438">
        <v>12</v>
      </c>
      <c r="P178" s="438">
        <v>13</v>
      </c>
      <c r="Q178" s="438">
        <v>14</v>
      </c>
      <c r="R178" s="438">
        <v>15</v>
      </c>
      <c r="S178" s="438">
        <v>16</v>
      </c>
      <c r="T178" s="438">
        <v>17</v>
      </c>
      <c r="U178" s="438">
        <v>18</v>
      </c>
      <c r="V178" s="438">
        <v>19</v>
      </c>
      <c r="W178" s="438">
        <v>20</v>
      </c>
    </row>
    <row r="179" spans="2:23" s="27" customFormat="1">
      <c r="B179" s="325" t="s">
        <v>178</v>
      </c>
      <c r="C179" s="244" t="s">
        <v>11</v>
      </c>
      <c r="D179" s="378" t="str">
        <f>'Common Parameters'!D16</f>
        <v>spare</v>
      </c>
      <c r="E179" s="135" t="str">
        <f>'Common Parameters'!E16</f>
        <v>spare</v>
      </c>
      <c r="F179" s="135" t="str">
        <f>'Common Parameters'!F16</f>
        <v>spare</v>
      </c>
      <c r="G179" s="135" t="str">
        <f>'Common Parameters'!G16</f>
        <v>spare</v>
      </c>
      <c r="H179" s="135" t="str">
        <f>'Common Parameters'!H16</f>
        <v>spare</v>
      </c>
      <c r="I179" s="135" t="str">
        <f>'Common Parameters'!I16</f>
        <v>spare</v>
      </c>
      <c r="J179" s="135" t="str">
        <f>'Common Parameters'!J16</f>
        <v>spare</v>
      </c>
      <c r="K179" s="135" t="str">
        <f>'Common Parameters'!K16</f>
        <v>spare</v>
      </c>
      <c r="L179" s="135" t="str">
        <f>'Common Parameters'!L16</f>
        <v>spare</v>
      </c>
      <c r="M179" s="135" t="str">
        <f>'Common Parameters'!M16</f>
        <v>spare</v>
      </c>
      <c r="N179" s="135" t="str">
        <f>'Common Parameters'!N16</f>
        <v>spare</v>
      </c>
      <c r="O179" s="135" t="str">
        <f>'Common Parameters'!O16</f>
        <v>spare</v>
      </c>
      <c r="P179" s="135" t="str">
        <f>'Common Parameters'!P16</f>
        <v>spare</v>
      </c>
      <c r="Q179" s="135" t="str">
        <f>'Common Parameters'!Q16</f>
        <v>spare</v>
      </c>
      <c r="R179" s="135" t="str">
        <f>'Common Parameters'!R16</f>
        <v>spare</v>
      </c>
      <c r="S179" s="135" t="str">
        <f>'Common Parameters'!S16</f>
        <v>spare</v>
      </c>
      <c r="T179" s="135" t="str">
        <f>'Common Parameters'!T16</f>
        <v>spare</v>
      </c>
      <c r="U179" s="135" t="str">
        <f>'Common Parameters'!U16</f>
        <v>spare</v>
      </c>
      <c r="V179" s="135" t="str">
        <f>'Common Parameters'!V16</f>
        <v>spare</v>
      </c>
      <c r="W179" s="135" t="str">
        <f>'Common Parameters'!W16</f>
        <v>spare</v>
      </c>
    </row>
    <row r="180" spans="2:23" s="27" customFormat="1">
      <c r="B180" s="325"/>
      <c r="C180" s="326" t="s">
        <v>68</v>
      </c>
      <c r="D180" s="130">
        <f>'Common Parameters'!D19</f>
        <v>0</v>
      </c>
      <c r="E180" s="130">
        <f>'Common Parameters'!E19</f>
        <v>0</v>
      </c>
      <c r="F180" s="130">
        <f>'Common Parameters'!F19</f>
        <v>0</v>
      </c>
      <c r="G180" s="130">
        <f>'Common Parameters'!G19</f>
        <v>0</v>
      </c>
      <c r="H180" s="130">
        <f>'Common Parameters'!H19</f>
        <v>0</v>
      </c>
      <c r="I180" s="130">
        <f>'Common Parameters'!I19</f>
        <v>0</v>
      </c>
      <c r="J180" s="130">
        <f>'Common Parameters'!J19</f>
        <v>0</v>
      </c>
      <c r="K180" s="130">
        <f>'Common Parameters'!K19</f>
        <v>0</v>
      </c>
      <c r="L180" s="130">
        <f>'Common Parameters'!L19</f>
        <v>0</v>
      </c>
      <c r="M180" s="130">
        <f>'Common Parameters'!M19</f>
        <v>0</v>
      </c>
      <c r="N180" s="130">
        <f>'Common Parameters'!N19</f>
        <v>0</v>
      </c>
      <c r="O180" s="130">
        <f>'Common Parameters'!O19</f>
        <v>0</v>
      </c>
      <c r="P180" s="130">
        <f>'Common Parameters'!P19</f>
        <v>0</v>
      </c>
      <c r="Q180" s="130">
        <f>'Common Parameters'!Q19</f>
        <v>0</v>
      </c>
      <c r="R180" s="130">
        <f>'Common Parameters'!R19</f>
        <v>0</v>
      </c>
      <c r="S180" s="130">
        <f>'Common Parameters'!S19</f>
        <v>0</v>
      </c>
      <c r="T180" s="130">
        <f>'Common Parameters'!T19</f>
        <v>0</v>
      </c>
      <c r="U180" s="130">
        <f>'Common Parameters'!U19</f>
        <v>0</v>
      </c>
      <c r="V180" s="130">
        <f>'Common Parameters'!V19</f>
        <v>0</v>
      </c>
      <c r="W180" s="130">
        <f>'Common Parameters'!W19</f>
        <v>0</v>
      </c>
    </row>
    <row r="181" spans="2:23" s="27" customFormat="1">
      <c r="B181" s="325"/>
      <c r="C181" s="326" t="s">
        <v>367</v>
      </c>
      <c r="D181" s="130">
        <f>'Common Parameters'!D24</f>
        <v>0</v>
      </c>
      <c r="E181" s="130">
        <f>'Common Parameters'!E24</f>
        <v>0</v>
      </c>
      <c r="F181" s="130">
        <f>'Common Parameters'!F24</f>
        <v>0</v>
      </c>
      <c r="G181" s="130">
        <f>'Common Parameters'!G24</f>
        <v>0</v>
      </c>
      <c r="H181" s="130">
        <f>'Common Parameters'!H24</f>
        <v>0</v>
      </c>
      <c r="I181" s="130">
        <f>'Common Parameters'!I24</f>
        <v>0</v>
      </c>
      <c r="J181" s="130">
        <f>'Common Parameters'!J24</f>
        <v>0</v>
      </c>
      <c r="K181" s="130">
        <f>'Common Parameters'!K24</f>
        <v>0</v>
      </c>
      <c r="L181" s="130">
        <f>'Common Parameters'!L24</f>
        <v>0</v>
      </c>
      <c r="M181" s="130">
        <f>'Common Parameters'!M24</f>
        <v>0</v>
      </c>
      <c r="N181" s="130">
        <f>'Common Parameters'!N24</f>
        <v>0</v>
      </c>
      <c r="O181" s="130">
        <f>'Common Parameters'!O24</f>
        <v>0</v>
      </c>
      <c r="P181" s="130">
        <f>'Common Parameters'!P24</f>
        <v>0</v>
      </c>
      <c r="Q181" s="130">
        <f>'Common Parameters'!Q24</f>
        <v>0</v>
      </c>
      <c r="R181" s="130">
        <f>'Common Parameters'!R24</f>
        <v>0</v>
      </c>
      <c r="S181" s="130">
        <f>'Common Parameters'!S24</f>
        <v>0</v>
      </c>
      <c r="T181" s="130">
        <f>'Common Parameters'!T24</f>
        <v>0</v>
      </c>
      <c r="U181" s="130">
        <f>'Common Parameters'!U24</f>
        <v>0</v>
      </c>
      <c r="V181" s="130">
        <f>'Common Parameters'!V24</f>
        <v>0</v>
      </c>
      <c r="W181" s="130">
        <f>'Common Parameters'!W24</f>
        <v>0</v>
      </c>
    </row>
    <row r="182" spans="2:23" s="27" customFormat="1">
      <c r="B182" s="109"/>
      <c r="C182" s="326" t="s">
        <v>361</v>
      </c>
      <c r="D182" s="130">
        <f>'Common Parameters'!D25</f>
        <v>0</v>
      </c>
      <c r="E182" s="130">
        <f>'Common Parameters'!E25</f>
        <v>0</v>
      </c>
      <c r="F182" s="130">
        <f>'Common Parameters'!F25</f>
        <v>0</v>
      </c>
      <c r="G182" s="130">
        <f>'Common Parameters'!G25</f>
        <v>0</v>
      </c>
      <c r="H182" s="130">
        <f>'Common Parameters'!H25</f>
        <v>0</v>
      </c>
      <c r="I182" s="130">
        <f>'Common Parameters'!I25</f>
        <v>0</v>
      </c>
      <c r="J182" s="130">
        <f>'Common Parameters'!J25</f>
        <v>0</v>
      </c>
      <c r="K182" s="130">
        <f>'Common Parameters'!K25</f>
        <v>0</v>
      </c>
      <c r="L182" s="130">
        <f>'Common Parameters'!L25</f>
        <v>0</v>
      </c>
      <c r="M182" s="130">
        <f>'Common Parameters'!M25</f>
        <v>0</v>
      </c>
      <c r="N182" s="130">
        <f>'Common Parameters'!N25</f>
        <v>0</v>
      </c>
      <c r="O182" s="130">
        <f>'Common Parameters'!O25</f>
        <v>0</v>
      </c>
      <c r="P182" s="130">
        <f>'Common Parameters'!P25</f>
        <v>0</v>
      </c>
      <c r="Q182" s="130">
        <f>'Common Parameters'!Q25</f>
        <v>0</v>
      </c>
      <c r="R182" s="130">
        <f>'Common Parameters'!R25</f>
        <v>0</v>
      </c>
      <c r="S182" s="130">
        <f>'Common Parameters'!S25</f>
        <v>0</v>
      </c>
      <c r="T182" s="130">
        <f>'Common Parameters'!T25</f>
        <v>0</v>
      </c>
      <c r="U182" s="130">
        <f>'Common Parameters'!U25</f>
        <v>0</v>
      </c>
      <c r="V182" s="130">
        <f>'Common Parameters'!V25</f>
        <v>0</v>
      </c>
      <c r="W182" s="130">
        <f>'Common Parameters'!W25</f>
        <v>0</v>
      </c>
    </row>
    <row r="183" spans="2:23" s="27" customFormat="1">
      <c r="C183" s="326" t="s">
        <v>169</v>
      </c>
      <c r="D183" s="130">
        <f>'Common Parameters'!D26</f>
        <v>0</v>
      </c>
      <c r="E183" s="130">
        <f>'Common Parameters'!E26</f>
        <v>0</v>
      </c>
      <c r="F183" s="130">
        <f>'Common Parameters'!F26</f>
        <v>0</v>
      </c>
      <c r="G183" s="130">
        <f>'Common Parameters'!G26</f>
        <v>0</v>
      </c>
      <c r="H183" s="130">
        <f>'Common Parameters'!H26</f>
        <v>0</v>
      </c>
      <c r="I183" s="130">
        <f>'Common Parameters'!I26</f>
        <v>0</v>
      </c>
      <c r="J183" s="130">
        <f>'Common Parameters'!J26</f>
        <v>0</v>
      </c>
      <c r="K183" s="130">
        <f>'Common Parameters'!K26</f>
        <v>0</v>
      </c>
      <c r="L183" s="130">
        <f>'Common Parameters'!L26</f>
        <v>0</v>
      </c>
      <c r="M183" s="130">
        <f>'Common Parameters'!M26</f>
        <v>0</v>
      </c>
      <c r="N183" s="130">
        <f>'Common Parameters'!N26</f>
        <v>0</v>
      </c>
      <c r="O183" s="130">
        <f>'Common Parameters'!O26</f>
        <v>0</v>
      </c>
      <c r="P183" s="130">
        <f>'Common Parameters'!P26</f>
        <v>0</v>
      </c>
      <c r="Q183" s="130">
        <f>'Common Parameters'!Q26</f>
        <v>0</v>
      </c>
      <c r="R183" s="130">
        <f>'Common Parameters'!R26</f>
        <v>0</v>
      </c>
      <c r="S183" s="130">
        <f>'Common Parameters'!S26</f>
        <v>0</v>
      </c>
      <c r="T183" s="130">
        <f>'Common Parameters'!T26</f>
        <v>0</v>
      </c>
      <c r="U183" s="130">
        <f>'Common Parameters'!U26</f>
        <v>0</v>
      </c>
      <c r="V183" s="130">
        <f>'Common Parameters'!V26</f>
        <v>0</v>
      </c>
      <c r="W183" s="130">
        <f>'Common Parameters'!W26</f>
        <v>0</v>
      </c>
    </row>
    <row r="184" spans="2:23" s="27" customFormat="1">
      <c r="B184" s="109"/>
      <c r="C184" s="78" t="s">
        <v>368</v>
      </c>
      <c r="D184" s="145">
        <f>IF(D180&gt;0,$D$155,0)</f>
        <v>0</v>
      </c>
      <c r="E184" s="145">
        <f t="shared" ref="E184:W184" si="15">IF(E126&gt;0,$D$155,0)</f>
        <v>0</v>
      </c>
      <c r="F184" s="145">
        <f t="shared" si="15"/>
        <v>0</v>
      </c>
      <c r="G184" s="145">
        <f t="shared" si="15"/>
        <v>0</v>
      </c>
      <c r="H184" s="145">
        <f t="shared" si="15"/>
        <v>0</v>
      </c>
      <c r="I184" s="145">
        <f t="shared" si="15"/>
        <v>0</v>
      </c>
      <c r="J184" s="145">
        <f t="shared" si="15"/>
        <v>0</v>
      </c>
      <c r="K184" s="145">
        <f t="shared" si="15"/>
        <v>0</v>
      </c>
      <c r="L184" s="145">
        <f t="shared" si="15"/>
        <v>0</v>
      </c>
      <c r="M184" s="145">
        <f t="shared" si="15"/>
        <v>0</v>
      </c>
      <c r="N184" s="145">
        <f t="shared" si="15"/>
        <v>0</v>
      </c>
      <c r="O184" s="145">
        <f t="shared" si="15"/>
        <v>0</v>
      </c>
      <c r="P184" s="145">
        <f t="shared" si="15"/>
        <v>0</v>
      </c>
      <c r="Q184" s="145">
        <f t="shared" si="15"/>
        <v>0</v>
      </c>
      <c r="R184" s="145">
        <f t="shared" si="15"/>
        <v>0</v>
      </c>
      <c r="S184" s="145">
        <f t="shared" si="15"/>
        <v>0</v>
      </c>
      <c r="T184" s="145">
        <f t="shared" si="15"/>
        <v>0</v>
      </c>
      <c r="U184" s="145">
        <f t="shared" si="15"/>
        <v>0</v>
      </c>
      <c r="V184" s="145">
        <f t="shared" si="15"/>
        <v>0</v>
      </c>
      <c r="W184" s="145">
        <f t="shared" si="15"/>
        <v>0</v>
      </c>
    </row>
    <row r="185" spans="2:23" s="27" customFormat="1">
      <c r="C185" s="78" t="s">
        <v>363</v>
      </c>
      <c r="D185" s="145">
        <f t="shared" ref="D185:W185" si="16">IF(D182="yes",$D$175,0)</f>
        <v>0</v>
      </c>
      <c r="E185" s="145">
        <f t="shared" si="16"/>
        <v>0</v>
      </c>
      <c r="F185" s="145">
        <f t="shared" si="16"/>
        <v>0</v>
      </c>
      <c r="G185" s="145">
        <f t="shared" si="16"/>
        <v>0</v>
      </c>
      <c r="H185" s="145">
        <f t="shared" si="16"/>
        <v>0</v>
      </c>
      <c r="I185" s="145">
        <f t="shared" si="16"/>
        <v>0</v>
      </c>
      <c r="J185" s="145">
        <f t="shared" si="16"/>
        <v>0</v>
      </c>
      <c r="K185" s="145">
        <f t="shared" si="16"/>
        <v>0</v>
      </c>
      <c r="L185" s="145">
        <f t="shared" si="16"/>
        <v>0</v>
      </c>
      <c r="M185" s="145">
        <f t="shared" si="16"/>
        <v>0</v>
      </c>
      <c r="N185" s="145">
        <f t="shared" si="16"/>
        <v>0</v>
      </c>
      <c r="O185" s="145">
        <f t="shared" si="16"/>
        <v>0</v>
      </c>
      <c r="P185" s="145">
        <f t="shared" si="16"/>
        <v>0</v>
      </c>
      <c r="Q185" s="145">
        <f t="shared" si="16"/>
        <v>0</v>
      </c>
      <c r="R185" s="145">
        <f t="shared" si="16"/>
        <v>0</v>
      </c>
      <c r="S185" s="145">
        <f t="shared" si="16"/>
        <v>0</v>
      </c>
      <c r="T185" s="145">
        <f t="shared" si="16"/>
        <v>0</v>
      </c>
      <c r="U185" s="145">
        <f t="shared" si="16"/>
        <v>0</v>
      </c>
      <c r="V185" s="145">
        <f t="shared" si="16"/>
        <v>0</v>
      </c>
      <c r="W185" s="145">
        <f t="shared" si="16"/>
        <v>0</v>
      </c>
    </row>
    <row r="186" spans="2:23" s="27" customFormat="1">
      <c r="C186" s="78" t="s">
        <v>362</v>
      </c>
      <c r="D186" s="145">
        <f t="shared" ref="D186:W186" si="17">IF(D183="yes",$D$165,0)</f>
        <v>0</v>
      </c>
      <c r="E186" s="145">
        <f t="shared" si="17"/>
        <v>0</v>
      </c>
      <c r="F186" s="145">
        <f t="shared" si="17"/>
        <v>0</v>
      </c>
      <c r="G186" s="145">
        <f t="shared" si="17"/>
        <v>0</v>
      </c>
      <c r="H186" s="145">
        <f t="shared" si="17"/>
        <v>0</v>
      </c>
      <c r="I186" s="145">
        <f t="shared" si="17"/>
        <v>0</v>
      </c>
      <c r="J186" s="145">
        <f t="shared" si="17"/>
        <v>0</v>
      </c>
      <c r="K186" s="145">
        <f t="shared" si="17"/>
        <v>0</v>
      </c>
      <c r="L186" s="145">
        <f t="shared" si="17"/>
        <v>0</v>
      </c>
      <c r="M186" s="145">
        <f t="shared" si="17"/>
        <v>0</v>
      </c>
      <c r="N186" s="145">
        <f t="shared" si="17"/>
        <v>0</v>
      </c>
      <c r="O186" s="145">
        <f t="shared" si="17"/>
        <v>0</v>
      </c>
      <c r="P186" s="145">
        <f t="shared" si="17"/>
        <v>0</v>
      </c>
      <c r="Q186" s="145">
        <f t="shared" si="17"/>
        <v>0</v>
      </c>
      <c r="R186" s="145">
        <f t="shared" si="17"/>
        <v>0</v>
      </c>
      <c r="S186" s="145">
        <f t="shared" si="17"/>
        <v>0</v>
      </c>
      <c r="T186" s="145">
        <f t="shared" si="17"/>
        <v>0</v>
      </c>
      <c r="U186" s="145">
        <f t="shared" si="17"/>
        <v>0</v>
      </c>
      <c r="V186" s="145">
        <f t="shared" si="17"/>
        <v>0</v>
      </c>
      <c r="W186" s="145">
        <f t="shared" si="17"/>
        <v>0</v>
      </c>
    </row>
    <row r="187" spans="2:23" s="27" customFormat="1" ht="28.8">
      <c r="C187" s="78" t="s">
        <v>171</v>
      </c>
      <c r="D187" s="256">
        <f>D184+D185+D186</f>
        <v>0</v>
      </c>
      <c r="E187" s="256">
        <f t="shared" ref="E187:W187" si="18">E184+E185+E186</f>
        <v>0</v>
      </c>
      <c r="F187" s="256">
        <f t="shared" si="18"/>
        <v>0</v>
      </c>
      <c r="G187" s="256">
        <f t="shared" si="18"/>
        <v>0</v>
      </c>
      <c r="H187" s="256">
        <f t="shared" si="18"/>
        <v>0</v>
      </c>
      <c r="I187" s="256">
        <f t="shared" si="18"/>
        <v>0</v>
      </c>
      <c r="J187" s="256">
        <f t="shared" si="18"/>
        <v>0</v>
      </c>
      <c r="K187" s="256">
        <f t="shared" si="18"/>
        <v>0</v>
      </c>
      <c r="L187" s="256">
        <f t="shared" si="18"/>
        <v>0</v>
      </c>
      <c r="M187" s="256">
        <f t="shared" si="18"/>
        <v>0</v>
      </c>
      <c r="N187" s="256">
        <f t="shared" si="18"/>
        <v>0</v>
      </c>
      <c r="O187" s="256">
        <f t="shared" si="18"/>
        <v>0</v>
      </c>
      <c r="P187" s="256">
        <f t="shared" si="18"/>
        <v>0</v>
      </c>
      <c r="Q187" s="256">
        <f t="shared" si="18"/>
        <v>0</v>
      </c>
      <c r="R187" s="256">
        <f t="shared" si="18"/>
        <v>0</v>
      </c>
      <c r="S187" s="256">
        <f t="shared" si="18"/>
        <v>0</v>
      </c>
      <c r="T187" s="256">
        <f t="shared" si="18"/>
        <v>0</v>
      </c>
      <c r="U187" s="256">
        <f t="shared" si="18"/>
        <v>0</v>
      </c>
      <c r="V187" s="256">
        <f t="shared" si="18"/>
        <v>0</v>
      </c>
      <c r="W187" s="256">
        <f t="shared" si="18"/>
        <v>0</v>
      </c>
    </row>
    <row r="188" spans="2:23" s="27" customFormat="1" ht="28.8">
      <c r="C188" s="78" t="s">
        <v>364</v>
      </c>
      <c r="D188" s="254">
        <f t="shared" ref="D188:W188" si="19">D187*D180</f>
        <v>0</v>
      </c>
      <c r="E188" s="254">
        <f t="shared" si="19"/>
        <v>0</v>
      </c>
      <c r="F188" s="254">
        <f t="shared" si="19"/>
        <v>0</v>
      </c>
      <c r="G188" s="254">
        <f t="shared" si="19"/>
        <v>0</v>
      </c>
      <c r="H188" s="254">
        <f t="shared" si="19"/>
        <v>0</v>
      </c>
      <c r="I188" s="254">
        <f t="shared" si="19"/>
        <v>0</v>
      </c>
      <c r="J188" s="254">
        <f t="shared" si="19"/>
        <v>0</v>
      </c>
      <c r="K188" s="254">
        <f t="shared" si="19"/>
        <v>0</v>
      </c>
      <c r="L188" s="254">
        <f t="shared" si="19"/>
        <v>0</v>
      </c>
      <c r="M188" s="254">
        <f t="shared" si="19"/>
        <v>0</v>
      </c>
      <c r="N188" s="254">
        <f t="shared" si="19"/>
        <v>0</v>
      </c>
      <c r="O188" s="254">
        <f t="shared" si="19"/>
        <v>0</v>
      </c>
      <c r="P188" s="254">
        <f t="shared" si="19"/>
        <v>0</v>
      </c>
      <c r="Q188" s="254">
        <f t="shared" si="19"/>
        <v>0</v>
      </c>
      <c r="R188" s="254">
        <f t="shared" si="19"/>
        <v>0</v>
      </c>
      <c r="S188" s="254">
        <f t="shared" si="19"/>
        <v>0</v>
      </c>
      <c r="T188" s="254">
        <f t="shared" si="19"/>
        <v>0</v>
      </c>
      <c r="U188" s="254">
        <f t="shared" si="19"/>
        <v>0</v>
      </c>
      <c r="V188" s="254">
        <f t="shared" si="19"/>
        <v>0</v>
      </c>
      <c r="W188" s="254">
        <f t="shared" si="19"/>
        <v>0</v>
      </c>
    </row>
    <row r="189" spans="2:23" s="27" customFormat="1">
      <c r="C189" s="93"/>
    </row>
    <row r="190" spans="2:23" s="27" customFormat="1">
      <c r="B190" s="439"/>
      <c r="C190" s="183" t="s">
        <v>11</v>
      </c>
      <c r="D190" s="339"/>
    </row>
    <row r="191" spans="2:23" s="27" customFormat="1">
      <c r="B191" s="238" t="s">
        <v>170</v>
      </c>
      <c r="C191" s="238" t="s">
        <v>72</v>
      </c>
      <c r="D191" s="255">
        <f>SUM(D188:W188)</f>
        <v>0</v>
      </c>
    </row>
    <row r="192" spans="2:23" s="27" customFormat="1"/>
    <row r="193" s="27" customFormat="1"/>
    <row r="194" s="27" customFormat="1"/>
    <row r="195" s="27" customFormat="1"/>
  </sheetData>
  <pageMargins left="0.7" right="0.7" top="0.78740157499999996" bottom="0.78740157499999996" header="0.3" footer="0.3"/>
  <pageSetup paperSize="9" scale="3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
  <sheetViews>
    <sheetView showGridLines="0" zoomScale="80" zoomScaleNormal="80" workbookViewId="0">
      <selection activeCell="A77" sqref="A77"/>
    </sheetView>
  </sheetViews>
  <sheetFormatPr defaultColWidth="11.5546875" defaultRowHeight="14.4"/>
  <cols>
    <col min="1" max="1" width="26.88671875" customWidth="1"/>
    <col min="2" max="2" width="42.6640625" customWidth="1"/>
    <col min="3" max="3" width="28.6640625" customWidth="1"/>
    <col min="4" max="4" width="16" customWidth="1"/>
    <col min="5" max="5" width="15.33203125" customWidth="1"/>
    <col min="6" max="6" width="15.6640625" customWidth="1"/>
    <col min="7" max="7" width="16.88671875" customWidth="1"/>
    <col min="8" max="8" width="17.33203125" customWidth="1"/>
    <col min="9" max="9" width="16.5546875" customWidth="1"/>
    <col min="10" max="10" width="17" customWidth="1"/>
    <col min="11" max="11" width="16.44140625" customWidth="1"/>
    <col min="12" max="12" width="16.109375" customWidth="1"/>
    <col min="13" max="14" width="16.6640625" customWidth="1"/>
    <col min="15" max="15" width="17.88671875" customWidth="1"/>
  </cols>
  <sheetData>
    <row r="1" spans="2:23" ht="57" customHeight="1"/>
    <row r="2" spans="2:23" ht="21">
      <c r="B2" s="99" t="s">
        <v>54</v>
      </c>
    </row>
    <row r="3" spans="2:23">
      <c r="B3" t="s">
        <v>53</v>
      </c>
    </row>
    <row r="6" spans="2:23" s="27" customFormat="1">
      <c r="B6" s="9" t="s">
        <v>55</v>
      </c>
      <c r="C6" s="28"/>
      <c r="D6" s="28"/>
      <c r="E6" s="28"/>
      <c r="F6" s="28"/>
      <c r="G6" s="28"/>
      <c r="H6" s="28"/>
      <c r="I6" s="28"/>
      <c r="J6" s="28"/>
      <c r="K6" s="28"/>
      <c r="L6" s="28"/>
      <c r="M6" s="28"/>
      <c r="N6" s="28"/>
      <c r="O6" s="28"/>
      <c r="P6" s="28"/>
      <c r="Q6" s="28"/>
      <c r="R6" s="28"/>
      <c r="S6" s="28"/>
      <c r="T6" s="28"/>
      <c r="U6" s="28"/>
      <c r="V6" s="28"/>
      <c r="W6" s="28"/>
    </row>
    <row r="7" spans="2:23" s="27" customFormat="1">
      <c r="B7" s="100"/>
      <c r="C7" s="101"/>
      <c r="D7" s="101"/>
    </row>
    <row r="8" spans="2:23" s="27" customFormat="1">
      <c r="B8" s="102" t="s">
        <v>56</v>
      </c>
      <c r="C8" s="103" t="s">
        <v>57</v>
      </c>
      <c r="D8" s="104" t="s">
        <v>58</v>
      </c>
    </row>
    <row r="9" spans="2:23" s="27" customFormat="1">
      <c r="B9" s="38" t="s">
        <v>59</v>
      </c>
      <c r="C9" s="440"/>
      <c r="D9" s="441"/>
      <c r="E9" s="59"/>
      <c r="F9" s="26"/>
      <c r="I9" s="26"/>
      <c r="L9" s="26"/>
    </row>
    <row r="10" spans="2:23" s="27" customFormat="1">
      <c r="B10" s="38" t="s">
        <v>60</v>
      </c>
      <c r="C10" s="442"/>
      <c r="D10" s="441"/>
      <c r="E10" s="59"/>
      <c r="F10" s="26"/>
      <c r="G10" s="26"/>
    </row>
    <row r="11" spans="2:23" s="27" customFormat="1">
      <c r="B11" s="38" t="s">
        <v>61</v>
      </c>
      <c r="C11" s="442"/>
      <c r="D11" s="441"/>
      <c r="E11" s="59"/>
    </row>
    <row r="12" spans="2:23" s="27" customFormat="1">
      <c r="B12" s="38" t="s">
        <v>62</v>
      </c>
      <c r="C12" s="440"/>
      <c r="D12" s="443"/>
      <c r="E12" s="59"/>
    </row>
    <row r="13" spans="2:23" s="27" customFormat="1">
      <c r="B13" s="38" t="s">
        <v>63</v>
      </c>
      <c r="C13" s="440"/>
      <c r="D13" s="443"/>
      <c r="E13" s="59"/>
      <c r="F13" s="59"/>
    </row>
    <row r="14" spans="2:23" s="27" customFormat="1">
      <c r="B14" s="38" t="s">
        <v>64</v>
      </c>
      <c r="C14" s="440"/>
      <c r="D14" s="443"/>
      <c r="E14" s="59"/>
    </row>
    <row r="15" spans="2:23" s="27" customFormat="1">
      <c r="B15" s="38" t="s">
        <v>65</v>
      </c>
      <c r="C15" s="440"/>
      <c r="D15" s="443"/>
      <c r="E15" s="59"/>
    </row>
    <row r="16" spans="2:23" s="27" customFormat="1">
      <c r="B16" s="38" t="s">
        <v>52</v>
      </c>
      <c r="C16" s="177"/>
      <c r="D16" s="444">
        <f>SUM(D9:D15)</f>
        <v>0</v>
      </c>
      <c r="E16" s="59" t="s">
        <v>509</v>
      </c>
      <c r="F16" s="93"/>
    </row>
    <row r="17" spans="2:23" s="27" customFormat="1"/>
    <row r="18" spans="2:23" s="27" customFormat="1">
      <c r="D18" s="14" t="s">
        <v>502</v>
      </c>
      <c r="E18" s="168"/>
      <c r="F18" s="168"/>
      <c r="G18" s="168"/>
      <c r="H18" s="168"/>
      <c r="I18" s="168"/>
      <c r="J18" s="168"/>
      <c r="K18" s="168"/>
      <c r="L18" s="168"/>
      <c r="M18" s="168"/>
      <c r="N18" s="168"/>
      <c r="O18" s="168"/>
      <c r="P18" s="168"/>
      <c r="Q18" s="168"/>
      <c r="R18" s="168"/>
      <c r="S18" s="168"/>
      <c r="T18" s="168"/>
      <c r="U18" s="168"/>
      <c r="V18" s="168"/>
      <c r="W18" s="339"/>
    </row>
    <row r="19" spans="2:23" s="27" customFormat="1">
      <c r="B19" s="322"/>
      <c r="C19" s="322"/>
      <c r="D19" s="92">
        <v>1</v>
      </c>
      <c r="E19" s="340">
        <v>2</v>
      </c>
      <c r="F19" s="92">
        <v>3</v>
      </c>
      <c r="G19" s="340">
        <v>4</v>
      </c>
      <c r="H19" s="92">
        <v>5</v>
      </c>
      <c r="I19" s="340">
        <v>6</v>
      </c>
      <c r="J19" s="92">
        <v>7</v>
      </c>
      <c r="K19" s="340">
        <v>8</v>
      </c>
      <c r="L19" s="92">
        <v>9</v>
      </c>
      <c r="M19" s="341">
        <v>10</v>
      </c>
      <c r="N19" s="92">
        <v>11</v>
      </c>
      <c r="O19" s="341">
        <v>12</v>
      </c>
      <c r="P19" s="92">
        <v>13</v>
      </c>
      <c r="Q19" s="341">
        <v>14</v>
      </c>
      <c r="R19" s="92">
        <v>15</v>
      </c>
      <c r="S19" s="341">
        <v>16</v>
      </c>
      <c r="T19" s="92">
        <v>17</v>
      </c>
      <c r="U19" s="341">
        <v>18</v>
      </c>
      <c r="V19" s="92">
        <v>19</v>
      </c>
      <c r="W19" s="341">
        <v>20</v>
      </c>
    </row>
    <row r="20" spans="2:23" s="27" customFormat="1">
      <c r="B20" s="36"/>
      <c r="C20" s="37" t="s">
        <v>11</v>
      </c>
      <c r="D20" s="97" t="str">
        <f>'Common Parameters'!D$16</f>
        <v>spare</v>
      </c>
      <c r="E20" s="97" t="str">
        <f>'Common Parameters'!E$16</f>
        <v>spare</v>
      </c>
      <c r="F20" s="97" t="str">
        <f>'Common Parameters'!F$16</f>
        <v>spare</v>
      </c>
      <c r="G20" s="97" t="str">
        <f>'Common Parameters'!G$16</f>
        <v>spare</v>
      </c>
      <c r="H20" s="97" t="str">
        <f>'Common Parameters'!H$16</f>
        <v>spare</v>
      </c>
      <c r="I20" s="97" t="str">
        <f>'Common Parameters'!I$16</f>
        <v>spare</v>
      </c>
      <c r="J20" s="97" t="str">
        <f>'Common Parameters'!J$16</f>
        <v>spare</v>
      </c>
      <c r="K20" s="97" t="str">
        <f>'Common Parameters'!K$16</f>
        <v>spare</v>
      </c>
      <c r="L20" s="97" t="str">
        <f>'Common Parameters'!L$16</f>
        <v>spare</v>
      </c>
      <c r="M20" s="97" t="str">
        <f>'Common Parameters'!M$16</f>
        <v>spare</v>
      </c>
      <c r="N20" s="97" t="str">
        <f>'Common Parameters'!N$16</f>
        <v>spare</v>
      </c>
      <c r="O20" s="97" t="str">
        <f>'Common Parameters'!O$16</f>
        <v>spare</v>
      </c>
      <c r="P20" s="97" t="str">
        <f>'Common Parameters'!P$16</f>
        <v>spare</v>
      </c>
      <c r="Q20" s="97" t="str">
        <f>'Common Parameters'!Q$16</f>
        <v>spare</v>
      </c>
      <c r="R20" s="97" t="str">
        <f>'Common Parameters'!R$16</f>
        <v>spare</v>
      </c>
      <c r="S20" s="97" t="str">
        <f>'Common Parameters'!S$16</f>
        <v>spare</v>
      </c>
      <c r="T20" s="97" t="str">
        <f>'Common Parameters'!T$16</f>
        <v>spare</v>
      </c>
      <c r="U20" s="97" t="str">
        <f>'Common Parameters'!U$16</f>
        <v>spare</v>
      </c>
      <c r="V20" s="97" t="str">
        <f>'Common Parameters'!V$16</f>
        <v>spare</v>
      </c>
      <c r="W20" s="97" t="str">
        <f>'Common Parameters'!W$16</f>
        <v>spare</v>
      </c>
    </row>
    <row r="21" spans="2:23" s="27" customFormat="1">
      <c r="B21" s="38" t="s">
        <v>133</v>
      </c>
      <c r="C21" s="39" t="s">
        <v>40</v>
      </c>
      <c r="D21" s="336">
        <f>Revenue!D156</f>
        <v>0</v>
      </c>
      <c r="E21" s="336">
        <f>Revenue!E156</f>
        <v>0</v>
      </c>
      <c r="F21" s="336">
        <f>Revenue!F156</f>
        <v>0</v>
      </c>
      <c r="G21" s="336">
        <f>Revenue!G156</f>
        <v>0</v>
      </c>
      <c r="H21" s="336">
        <f>Revenue!H156</f>
        <v>0</v>
      </c>
      <c r="I21" s="336">
        <f>Revenue!I156</f>
        <v>0</v>
      </c>
      <c r="J21" s="336">
        <f>Revenue!J156</f>
        <v>0</v>
      </c>
      <c r="K21" s="336">
        <f>Revenue!K156</f>
        <v>0</v>
      </c>
      <c r="L21" s="336">
        <f>Revenue!L156</f>
        <v>0</v>
      </c>
      <c r="M21" s="336">
        <f>Revenue!M156</f>
        <v>0</v>
      </c>
      <c r="N21" s="336">
        <f>Revenue!N156</f>
        <v>0</v>
      </c>
      <c r="O21" s="336">
        <f>Revenue!O156</f>
        <v>0</v>
      </c>
      <c r="P21" s="336">
        <f>Revenue!P156</f>
        <v>0</v>
      </c>
      <c r="Q21" s="336">
        <f>Revenue!Q156</f>
        <v>0</v>
      </c>
      <c r="R21" s="336">
        <f>Revenue!R156</f>
        <v>0</v>
      </c>
      <c r="S21" s="336">
        <f>Revenue!S156</f>
        <v>0</v>
      </c>
      <c r="T21" s="336">
        <f>Revenue!T156</f>
        <v>0</v>
      </c>
      <c r="U21" s="336">
        <f>Revenue!U156</f>
        <v>0</v>
      </c>
      <c r="V21" s="336">
        <f>Revenue!V156</f>
        <v>0</v>
      </c>
      <c r="W21" s="336">
        <f>Revenue!W156</f>
        <v>0</v>
      </c>
    </row>
    <row r="22" spans="2:23" s="27" customFormat="1">
      <c r="B22" s="38" t="s">
        <v>59</v>
      </c>
      <c r="C22" s="39" t="s">
        <v>40</v>
      </c>
      <c r="D22" s="445">
        <f>D21*$D$9</f>
        <v>0</v>
      </c>
      <c r="E22" s="445">
        <f t="shared" ref="E22:W22" si="0">E21*$D$9</f>
        <v>0</v>
      </c>
      <c r="F22" s="445">
        <f t="shared" si="0"/>
        <v>0</v>
      </c>
      <c r="G22" s="445">
        <f t="shared" si="0"/>
        <v>0</v>
      </c>
      <c r="H22" s="445">
        <f t="shared" si="0"/>
        <v>0</v>
      </c>
      <c r="I22" s="445">
        <f t="shared" si="0"/>
        <v>0</v>
      </c>
      <c r="J22" s="445">
        <f t="shared" si="0"/>
        <v>0</v>
      </c>
      <c r="K22" s="445">
        <f t="shared" si="0"/>
        <v>0</v>
      </c>
      <c r="L22" s="445">
        <f t="shared" si="0"/>
        <v>0</v>
      </c>
      <c r="M22" s="445">
        <f t="shared" si="0"/>
        <v>0</v>
      </c>
      <c r="N22" s="445">
        <f t="shared" si="0"/>
        <v>0</v>
      </c>
      <c r="O22" s="445">
        <f t="shared" si="0"/>
        <v>0</v>
      </c>
      <c r="P22" s="445">
        <f t="shared" si="0"/>
        <v>0</v>
      </c>
      <c r="Q22" s="445">
        <f t="shared" si="0"/>
        <v>0</v>
      </c>
      <c r="R22" s="445">
        <f t="shared" si="0"/>
        <v>0</v>
      </c>
      <c r="S22" s="445">
        <f t="shared" si="0"/>
        <v>0</v>
      </c>
      <c r="T22" s="445">
        <f t="shared" si="0"/>
        <v>0</v>
      </c>
      <c r="U22" s="445">
        <f t="shared" si="0"/>
        <v>0</v>
      </c>
      <c r="V22" s="445">
        <f t="shared" si="0"/>
        <v>0</v>
      </c>
      <c r="W22" s="445">
        <f t="shared" si="0"/>
        <v>0</v>
      </c>
    </row>
    <row r="23" spans="2:23" s="27" customFormat="1">
      <c r="B23" s="38" t="s">
        <v>60</v>
      </c>
      <c r="C23" s="39" t="s">
        <v>40</v>
      </c>
      <c r="D23" s="445">
        <f t="shared" ref="D23" si="1">D21*$D$10</f>
        <v>0</v>
      </c>
      <c r="E23" s="445">
        <f t="shared" ref="E23:W23" si="2">E21*$D$10</f>
        <v>0</v>
      </c>
      <c r="F23" s="445">
        <f t="shared" si="2"/>
        <v>0</v>
      </c>
      <c r="G23" s="445">
        <f t="shared" si="2"/>
        <v>0</v>
      </c>
      <c r="H23" s="445">
        <f t="shared" si="2"/>
        <v>0</v>
      </c>
      <c r="I23" s="445">
        <f t="shared" si="2"/>
        <v>0</v>
      </c>
      <c r="J23" s="445">
        <f t="shared" si="2"/>
        <v>0</v>
      </c>
      <c r="K23" s="445">
        <f t="shared" si="2"/>
        <v>0</v>
      </c>
      <c r="L23" s="445">
        <f t="shared" si="2"/>
        <v>0</v>
      </c>
      <c r="M23" s="445">
        <f t="shared" si="2"/>
        <v>0</v>
      </c>
      <c r="N23" s="445">
        <f t="shared" si="2"/>
        <v>0</v>
      </c>
      <c r="O23" s="445">
        <f t="shared" si="2"/>
        <v>0</v>
      </c>
      <c r="P23" s="445">
        <f t="shared" si="2"/>
        <v>0</v>
      </c>
      <c r="Q23" s="445">
        <f t="shared" si="2"/>
        <v>0</v>
      </c>
      <c r="R23" s="445">
        <f t="shared" si="2"/>
        <v>0</v>
      </c>
      <c r="S23" s="445">
        <f t="shared" si="2"/>
        <v>0</v>
      </c>
      <c r="T23" s="445">
        <f t="shared" si="2"/>
        <v>0</v>
      </c>
      <c r="U23" s="445">
        <f t="shared" si="2"/>
        <v>0</v>
      </c>
      <c r="V23" s="445">
        <f t="shared" si="2"/>
        <v>0</v>
      </c>
      <c r="W23" s="445">
        <f t="shared" si="2"/>
        <v>0</v>
      </c>
    </row>
    <row r="24" spans="2:23" s="27" customFormat="1">
      <c r="B24" s="38" t="s">
        <v>61</v>
      </c>
      <c r="C24" s="39" t="s">
        <v>40</v>
      </c>
      <c r="D24" s="445">
        <f t="shared" ref="D24" si="3">D21*$D$11</f>
        <v>0</v>
      </c>
      <c r="E24" s="445">
        <f t="shared" ref="E24:W24" si="4">E21*$D$11</f>
        <v>0</v>
      </c>
      <c r="F24" s="445">
        <f t="shared" si="4"/>
        <v>0</v>
      </c>
      <c r="G24" s="445">
        <f t="shared" si="4"/>
        <v>0</v>
      </c>
      <c r="H24" s="445">
        <f t="shared" si="4"/>
        <v>0</v>
      </c>
      <c r="I24" s="445">
        <f t="shared" si="4"/>
        <v>0</v>
      </c>
      <c r="J24" s="445">
        <f t="shared" si="4"/>
        <v>0</v>
      </c>
      <c r="K24" s="445">
        <f t="shared" si="4"/>
        <v>0</v>
      </c>
      <c r="L24" s="445">
        <f t="shared" si="4"/>
        <v>0</v>
      </c>
      <c r="M24" s="445">
        <f t="shared" si="4"/>
        <v>0</v>
      </c>
      <c r="N24" s="445">
        <f t="shared" si="4"/>
        <v>0</v>
      </c>
      <c r="O24" s="445">
        <f t="shared" si="4"/>
        <v>0</v>
      </c>
      <c r="P24" s="445">
        <f t="shared" si="4"/>
        <v>0</v>
      </c>
      <c r="Q24" s="445">
        <f t="shared" si="4"/>
        <v>0</v>
      </c>
      <c r="R24" s="445">
        <f t="shared" si="4"/>
        <v>0</v>
      </c>
      <c r="S24" s="445">
        <f t="shared" si="4"/>
        <v>0</v>
      </c>
      <c r="T24" s="445">
        <f t="shared" si="4"/>
        <v>0</v>
      </c>
      <c r="U24" s="445">
        <f t="shared" si="4"/>
        <v>0</v>
      </c>
      <c r="V24" s="445">
        <f t="shared" si="4"/>
        <v>0</v>
      </c>
      <c r="W24" s="445">
        <f t="shared" si="4"/>
        <v>0</v>
      </c>
    </row>
    <row r="25" spans="2:23" s="27" customFormat="1">
      <c r="B25" s="38" t="s">
        <v>62</v>
      </c>
      <c r="C25" s="39" t="s">
        <v>40</v>
      </c>
      <c r="D25" s="445">
        <f t="shared" ref="D25" si="5">D21*$D$12</f>
        <v>0</v>
      </c>
      <c r="E25" s="445">
        <f t="shared" ref="E25:W25" si="6">E21*$D$12</f>
        <v>0</v>
      </c>
      <c r="F25" s="445">
        <f t="shared" si="6"/>
        <v>0</v>
      </c>
      <c r="G25" s="445">
        <f t="shared" si="6"/>
        <v>0</v>
      </c>
      <c r="H25" s="445">
        <f t="shared" si="6"/>
        <v>0</v>
      </c>
      <c r="I25" s="445">
        <f t="shared" si="6"/>
        <v>0</v>
      </c>
      <c r="J25" s="445">
        <f t="shared" si="6"/>
        <v>0</v>
      </c>
      <c r="K25" s="445">
        <f t="shared" si="6"/>
        <v>0</v>
      </c>
      <c r="L25" s="445">
        <f t="shared" si="6"/>
        <v>0</v>
      </c>
      <c r="M25" s="445">
        <f t="shared" si="6"/>
        <v>0</v>
      </c>
      <c r="N25" s="445">
        <f t="shared" si="6"/>
        <v>0</v>
      </c>
      <c r="O25" s="445">
        <f t="shared" si="6"/>
        <v>0</v>
      </c>
      <c r="P25" s="445">
        <f t="shared" si="6"/>
        <v>0</v>
      </c>
      <c r="Q25" s="445">
        <f t="shared" si="6"/>
        <v>0</v>
      </c>
      <c r="R25" s="445">
        <f t="shared" si="6"/>
        <v>0</v>
      </c>
      <c r="S25" s="445">
        <f t="shared" si="6"/>
        <v>0</v>
      </c>
      <c r="T25" s="445">
        <f t="shared" si="6"/>
        <v>0</v>
      </c>
      <c r="U25" s="445">
        <f t="shared" si="6"/>
        <v>0</v>
      </c>
      <c r="V25" s="445">
        <f t="shared" si="6"/>
        <v>0</v>
      </c>
      <c r="W25" s="445">
        <f t="shared" si="6"/>
        <v>0</v>
      </c>
    </row>
    <row r="26" spans="2:23" s="27" customFormat="1">
      <c r="B26" s="38" t="s">
        <v>63</v>
      </c>
      <c r="C26" s="39" t="s">
        <v>40</v>
      </c>
      <c r="D26" s="445">
        <f t="shared" ref="D26" si="7">D21*$D$13</f>
        <v>0</v>
      </c>
      <c r="E26" s="445">
        <f t="shared" ref="E26:W26" si="8">E21*$D$13</f>
        <v>0</v>
      </c>
      <c r="F26" s="445">
        <f t="shared" si="8"/>
        <v>0</v>
      </c>
      <c r="G26" s="445">
        <f t="shared" si="8"/>
        <v>0</v>
      </c>
      <c r="H26" s="445">
        <f t="shared" si="8"/>
        <v>0</v>
      </c>
      <c r="I26" s="445">
        <f t="shared" si="8"/>
        <v>0</v>
      </c>
      <c r="J26" s="445">
        <f t="shared" si="8"/>
        <v>0</v>
      </c>
      <c r="K26" s="445">
        <f t="shared" si="8"/>
        <v>0</v>
      </c>
      <c r="L26" s="445">
        <f t="shared" si="8"/>
        <v>0</v>
      </c>
      <c r="M26" s="445">
        <f t="shared" si="8"/>
        <v>0</v>
      </c>
      <c r="N26" s="445">
        <f t="shared" si="8"/>
        <v>0</v>
      </c>
      <c r="O26" s="445">
        <f t="shared" si="8"/>
        <v>0</v>
      </c>
      <c r="P26" s="445">
        <f t="shared" si="8"/>
        <v>0</v>
      </c>
      <c r="Q26" s="445">
        <f t="shared" si="8"/>
        <v>0</v>
      </c>
      <c r="R26" s="445">
        <f t="shared" si="8"/>
        <v>0</v>
      </c>
      <c r="S26" s="445">
        <f t="shared" si="8"/>
        <v>0</v>
      </c>
      <c r="T26" s="445">
        <f t="shared" si="8"/>
        <v>0</v>
      </c>
      <c r="U26" s="445">
        <f t="shared" si="8"/>
        <v>0</v>
      </c>
      <c r="V26" s="445">
        <f t="shared" si="8"/>
        <v>0</v>
      </c>
      <c r="W26" s="445">
        <f t="shared" si="8"/>
        <v>0</v>
      </c>
    </row>
    <row r="27" spans="2:23" s="27" customFormat="1">
      <c r="B27" s="38" t="s">
        <v>64</v>
      </c>
      <c r="C27" s="39" t="s">
        <v>40</v>
      </c>
      <c r="D27" s="445">
        <f t="shared" ref="D27" si="9">D21*$D$14</f>
        <v>0</v>
      </c>
      <c r="E27" s="445">
        <f t="shared" ref="E27:W27" si="10">E21*$D$14</f>
        <v>0</v>
      </c>
      <c r="F27" s="445">
        <f t="shared" si="10"/>
        <v>0</v>
      </c>
      <c r="G27" s="445">
        <f t="shared" si="10"/>
        <v>0</v>
      </c>
      <c r="H27" s="445">
        <f t="shared" si="10"/>
        <v>0</v>
      </c>
      <c r="I27" s="445">
        <f t="shared" si="10"/>
        <v>0</v>
      </c>
      <c r="J27" s="445">
        <f t="shared" si="10"/>
        <v>0</v>
      </c>
      <c r="K27" s="445">
        <f t="shared" si="10"/>
        <v>0</v>
      </c>
      <c r="L27" s="445">
        <f t="shared" si="10"/>
        <v>0</v>
      </c>
      <c r="M27" s="445">
        <f t="shared" si="10"/>
        <v>0</v>
      </c>
      <c r="N27" s="445">
        <f t="shared" si="10"/>
        <v>0</v>
      </c>
      <c r="O27" s="445">
        <f t="shared" si="10"/>
        <v>0</v>
      </c>
      <c r="P27" s="445">
        <f t="shared" si="10"/>
        <v>0</v>
      </c>
      <c r="Q27" s="445">
        <f t="shared" si="10"/>
        <v>0</v>
      </c>
      <c r="R27" s="445">
        <f t="shared" si="10"/>
        <v>0</v>
      </c>
      <c r="S27" s="445">
        <f t="shared" si="10"/>
        <v>0</v>
      </c>
      <c r="T27" s="445">
        <f t="shared" si="10"/>
        <v>0</v>
      </c>
      <c r="U27" s="445">
        <f t="shared" si="10"/>
        <v>0</v>
      </c>
      <c r="V27" s="445">
        <f t="shared" si="10"/>
        <v>0</v>
      </c>
      <c r="W27" s="445">
        <f t="shared" si="10"/>
        <v>0</v>
      </c>
    </row>
    <row r="28" spans="2:23" s="27" customFormat="1">
      <c r="B28" s="38" t="s">
        <v>65</v>
      </c>
      <c r="C28" s="39" t="s">
        <v>40</v>
      </c>
      <c r="D28" s="445">
        <f t="shared" ref="D28" si="11">D21*$D$15</f>
        <v>0</v>
      </c>
      <c r="E28" s="445">
        <f t="shared" ref="E28:W28" si="12">E21*$D$15</f>
        <v>0</v>
      </c>
      <c r="F28" s="445">
        <f t="shared" si="12"/>
        <v>0</v>
      </c>
      <c r="G28" s="445">
        <f t="shared" si="12"/>
        <v>0</v>
      </c>
      <c r="H28" s="445">
        <f t="shared" si="12"/>
        <v>0</v>
      </c>
      <c r="I28" s="445">
        <f t="shared" si="12"/>
        <v>0</v>
      </c>
      <c r="J28" s="445">
        <f t="shared" si="12"/>
        <v>0</v>
      </c>
      <c r="K28" s="445">
        <f t="shared" si="12"/>
        <v>0</v>
      </c>
      <c r="L28" s="445">
        <f t="shared" si="12"/>
        <v>0</v>
      </c>
      <c r="M28" s="445">
        <f t="shared" si="12"/>
        <v>0</v>
      </c>
      <c r="N28" s="445">
        <f t="shared" si="12"/>
        <v>0</v>
      </c>
      <c r="O28" s="445">
        <f t="shared" si="12"/>
        <v>0</v>
      </c>
      <c r="P28" s="445">
        <f t="shared" si="12"/>
        <v>0</v>
      </c>
      <c r="Q28" s="445">
        <f t="shared" si="12"/>
        <v>0</v>
      </c>
      <c r="R28" s="445">
        <f t="shared" si="12"/>
        <v>0</v>
      </c>
      <c r="S28" s="445">
        <f t="shared" si="12"/>
        <v>0</v>
      </c>
      <c r="T28" s="445">
        <f t="shared" si="12"/>
        <v>0</v>
      </c>
      <c r="U28" s="445">
        <f t="shared" si="12"/>
        <v>0</v>
      </c>
      <c r="V28" s="445">
        <f t="shared" si="12"/>
        <v>0</v>
      </c>
      <c r="W28" s="445">
        <f t="shared" si="12"/>
        <v>0</v>
      </c>
    </row>
    <row r="29" spans="2:23" s="27" customFormat="1">
      <c r="B29" s="46" t="s">
        <v>134</v>
      </c>
      <c r="C29" s="39" t="s">
        <v>40</v>
      </c>
      <c r="D29" s="337">
        <f>SUM(D22:D28)</f>
        <v>0</v>
      </c>
      <c r="E29" s="337">
        <f t="shared" ref="E29:W29" si="13">SUM(E22:E28)</f>
        <v>0</v>
      </c>
      <c r="F29" s="337">
        <f t="shared" si="13"/>
        <v>0</v>
      </c>
      <c r="G29" s="337">
        <f t="shared" si="13"/>
        <v>0</v>
      </c>
      <c r="H29" s="337">
        <f t="shared" si="13"/>
        <v>0</v>
      </c>
      <c r="I29" s="337">
        <f t="shared" si="13"/>
        <v>0</v>
      </c>
      <c r="J29" s="337">
        <f t="shared" si="13"/>
        <v>0</v>
      </c>
      <c r="K29" s="337">
        <f t="shared" si="13"/>
        <v>0</v>
      </c>
      <c r="L29" s="337">
        <f t="shared" si="13"/>
        <v>0</v>
      </c>
      <c r="M29" s="337">
        <f t="shared" si="13"/>
        <v>0</v>
      </c>
      <c r="N29" s="337">
        <f t="shared" si="13"/>
        <v>0</v>
      </c>
      <c r="O29" s="337">
        <f t="shared" si="13"/>
        <v>0</v>
      </c>
      <c r="P29" s="337">
        <f t="shared" si="13"/>
        <v>0</v>
      </c>
      <c r="Q29" s="337">
        <f t="shared" si="13"/>
        <v>0</v>
      </c>
      <c r="R29" s="337">
        <f t="shared" si="13"/>
        <v>0</v>
      </c>
      <c r="S29" s="337">
        <f t="shared" si="13"/>
        <v>0</v>
      </c>
      <c r="T29" s="337">
        <f t="shared" si="13"/>
        <v>0</v>
      </c>
      <c r="U29" s="337">
        <f t="shared" si="13"/>
        <v>0</v>
      </c>
      <c r="V29" s="337">
        <f t="shared" si="13"/>
        <v>0</v>
      </c>
      <c r="W29" s="337">
        <f t="shared" si="13"/>
        <v>0</v>
      </c>
    </row>
    <row r="30" spans="2:23" s="27" customFormat="1">
      <c r="C30" s="39" t="s">
        <v>66</v>
      </c>
      <c r="D30" s="329">
        <f>'Common Parameters'!D19</f>
        <v>0</v>
      </c>
      <c r="E30" s="329">
        <f>'Common Parameters'!E19</f>
        <v>0</v>
      </c>
      <c r="F30" s="329">
        <f>'Common Parameters'!F19</f>
        <v>0</v>
      </c>
      <c r="G30" s="329">
        <f>'Common Parameters'!G19</f>
        <v>0</v>
      </c>
      <c r="H30" s="329">
        <f>'Common Parameters'!H19</f>
        <v>0</v>
      </c>
      <c r="I30" s="329">
        <f>'Common Parameters'!I19</f>
        <v>0</v>
      </c>
      <c r="J30" s="329">
        <f>'Common Parameters'!J19</f>
        <v>0</v>
      </c>
      <c r="K30" s="329">
        <f>'Common Parameters'!K19</f>
        <v>0</v>
      </c>
      <c r="L30" s="329">
        <f>'Common Parameters'!L19</f>
        <v>0</v>
      </c>
      <c r="M30" s="329">
        <f>'Common Parameters'!M19</f>
        <v>0</v>
      </c>
      <c r="N30" s="329">
        <f>'Common Parameters'!N19</f>
        <v>0</v>
      </c>
      <c r="O30" s="329">
        <f>'Common Parameters'!O19</f>
        <v>0</v>
      </c>
      <c r="P30" s="329">
        <f>'Common Parameters'!P19</f>
        <v>0</v>
      </c>
      <c r="Q30" s="329">
        <f>'Common Parameters'!Q19</f>
        <v>0</v>
      </c>
      <c r="R30" s="329">
        <f>'Common Parameters'!R19</f>
        <v>0</v>
      </c>
      <c r="S30" s="329">
        <f>'Common Parameters'!S19</f>
        <v>0</v>
      </c>
      <c r="T30" s="329">
        <f>'Common Parameters'!T19</f>
        <v>0</v>
      </c>
      <c r="U30" s="329">
        <f>'Common Parameters'!U19</f>
        <v>0</v>
      </c>
      <c r="V30" s="329">
        <f>'Common Parameters'!V19</f>
        <v>0</v>
      </c>
      <c r="W30" s="329">
        <f>'Common Parameters'!W19</f>
        <v>0</v>
      </c>
    </row>
    <row r="31" spans="2:23" s="27" customFormat="1"/>
    <row r="32" spans="2:23" s="27" customFormat="1">
      <c r="C32" s="46" t="s">
        <v>118</v>
      </c>
      <c r="D32" s="96">
        <f>SUMPRODUCT(D29:W29*D30:W30)</f>
        <v>0</v>
      </c>
    </row>
    <row r="33" spans="1:23" s="27" customFormat="1"/>
    <row r="34" spans="1:23" s="27" customFormat="1"/>
    <row r="35" spans="1:23" s="27" customFormat="1">
      <c r="B35" s="9" t="s">
        <v>67</v>
      </c>
      <c r="C35" s="28"/>
      <c r="D35" s="28"/>
      <c r="E35" s="28"/>
      <c r="F35" s="28"/>
      <c r="G35" s="28"/>
      <c r="H35" s="28"/>
      <c r="I35" s="28"/>
      <c r="J35" s="28"/>
      <c r="K35" s="28"/>
      <c r="L35" s="28"/>
      <c r="M35" s="28"/>
      <c r="N35" s="28"/>
      <c r="O35" s="28"/>
      <c r="P35" s="28"/>
      <c r="Q35" s="28"/>
      <c r="R35" s="28"/>
      <c r="S35" s="28"/>
      <c r="T35" s="28"/>
      <c r="U35" s="28"/>
      <c r="V35" s="28"/>
      <c r="W35" s="28"/>
    </row>
    <row r="36" spans="1:23" s="27" customFormat="1">
      <c r="B36" s="257" t="s">
        <v>172</v>
      </c>
      <c r="C36" s="446"/>
      <c r="D36" s="258"/>
      <c r="E36" s="57"/>
      <c r="F36" s="29"/>
      <c r="G36" s="29"/>
      <c r="H36" s="29"/>
      <c r="I36" s="29"/>
      <c r="J36" s="29"/>
      <c r="K36" s="29"/>
      <c r="L36" s="29"/>
      <c r="M36" s="29"/>
    </row>
    <row r="37" spans="1:23" s="27" customFormat="1">
      <c r="B37" s="219"/>
      <c r="C37" s="109"/>
      <c r="D37" s="110"/>
      <c r="E37" s="447"/>
      <c r="F37" s="219"/>
      <c r="G37" s="219"/>
      <c r="H37" s="219"/>
      <c r="I37" s="219"/>
      <c r="J37" s="219"/>
      <c r="K37" s="219"/>
      <c r="L37" s="219"/>
      <c r="M37" s="219"/>
    </row>
    <row r="38" spans="1:23" s="27" customFormat="1">
      <c r="D38" s="14" t="s">
        <v>502</v>
      </c>
      <c r="E38" s="168"/>
      <c r="F38" s="168"/>
      <c r="G38" s="168"/>
      <c r="H38" s="168"/>
      <c r="I38" s="168"/>
      <c r="J38" s="168"/>
      <c r="K38" s="168"/>
      <c r="L38" s="168"/>
      <c r="M38" s="168"/>
      <c r="N38" s="168"/>
      <c r="O38" s="168"/>
      <c r="P38" s="168"/>
      <c r="Q38" s="168"/>
      <c r="R38" s="168"/>
      <c r="S38" s="168"/>
      <c r="T38" s="168"/>
      <c r="U38" s="168"/>
      <c r="V38" s="168"/>
      <c r="W38" s="339"/>
    </row>
    <row r="39" spans="1:23" s="27" customFormat="1">
      <c r="B39" s="351"/>
      <c r="C39" s="322"/>
      <c r="D39" s="92">
        <v>1</v>
      </c>
      <c r="E39" s="340">
        <v>2</v>
      </c>
      <c r="F39" s="92">
        <v>3</v>
      </c>
      <c r="G39" s="340">
        <v>4</v>
      </c>
      <c r="H39" s="92">
        <v>5</v>
      </c>
      <c r="I39" s="340">
        <v>6</v>
      </c>
      <c r="J39" s="92">
        <v>7</v>
      </c>
      <c r="K39" s="340">
        <v>8</v>
      </c>
      <c r="L39" s="92">
        <v>9</v>
      </c>
      <c r="M39" s="341">
        <v>10</v>
      </c>
      <c r="N39" s="92">
        <v>11</v>
      </c>
      <c r="O39" s="341">
        <v>12</v>
      </c>
      <c r="P39" s="92">
        <v>13</v>
      </c>
      <c r="Q39" s="341">
        <v>14</v>
      </c>
      <c r="R39" s="92">
        <v>15</v>
      </c>
      <c r="S39" s="341">
        <v>16</v>
      </c>
      <c r="T39" s="92">
        <v>17</v>
      </c>
      <c r="U39" s="341">
        <v>18</v>
      </c>
      <c r="V39" s="92">
        <v>19</v>
      </c>
      <c r="W39" s="341">
        <v>20</v>
      </c>
    </row>
    <row r="40" spans="1:23" s="27" customFormat="1" ht="28.8">
      <c r="B40" s="136" t="s">
        <v>205</v>
      </c>
      <c r="C40" s="37" t="s">
        <v>11</v>
      </c>
      <c r="D40" s="97" t="str">
        <f>'Common Parameters'!D$16</f>
        <v>spare</v>
      </c>
      <c r="E40" s="97" t="str">
        <f>'Common Parameters'!E$16</f>
        <v>spare</v>
      </c>
      <c r="F40" s="97" t="str">
        <f>'Common Parameters'!F$16</f>
        <v>spare</v>
      </c>
      <c r="G40" s="97" t="str">
        <f>'Common Parameters'!G$16</f>
        <v>spare</v>
      </c>
      <c r="H40" s="97" t="str">
        <f>'Common Parameters'!H$16</f>
        <v>spare</v>
      </c>
      <c r="I40" s="97" t="str">
        <f>'Common Parameters'!I$16</f>
        <v>spare</v>
      </c>
      <c r="J40" s="97" t="str">
        <f>'Common Parameters'!J$16</f>
        <v>spare</v>
      </c>
      <c r="K40" s="97" t="str">
        <f>'Common Parameters'!K$16</f>
        <v>spare</v>
      </c>
      <c r="L40" s="97" t="str">
        <f>'Common Parameters'!L$16</f>
        <v>spare</v>
      </c>
      <c r="M40" s="97" t="str">
        <f>'Common Parameters'!M$16</f>
        <v>spare</v>
      </c>
      <c r="N40" s="97" t="str">
        <f>'Common Parameters'!N$16</f>
        <v>spare</v>
      </c>
      <c r="O40" s="97" t="str">
        <f>'Common Parameters'!O$16</f>
        <v>spare</v>
      </c>
      <c r="P40" s="97" t="str">
        <f>'Common Parameters'!P$16</f>
        <v>spare</v>
      </c>
      <c r="Q40" s="97" t="str">
        <f>'Common Parameters'!Q$16</f>
        <v>spare</v>
      </c>
      <c r="R40" s="97" t="str">
        <f>'Common Parameters'!R$16</f>
        <v>spare</v>
      </c>
      <c r="S40" s="97" t="str">
        <f>'Common Parameters'!S$16</f>
        <v>spare</v>
      </c>
      <c r="T40" s="97" t="str">
        <f>'Common Parameters'!T$16</f>
        <v>spare</v>
      </c>
      <c r="U40" s="97" t="str">
        <f>'Common Parameters'!U$16</f>
        <v>spare</v>
      </c>
      <c r="V40" s="97" t="str">
        <f>'Common Parameters'!V$16</f>
        <v>spare</v>
      </c>
      <c r="W40" s="97" t="str">
        <f>'Common Parameters'!W$16</f>
        <v>spare</v>
      </c>
    </row>
    <row r="41" spans="1:23" s="27" customFormat="1" ht="28.8">
      <c r="B41" s="352" t="s">
        <v>332</v>
      </c>
      <c r="C41" s="228" t="s">
        <v>40</v>
      </c>
      <c r="D41" s="353"/>
      <c r="E41" s="353"/>
      <c r="F41" s="353"/>
      <c r="G41" s="353"/>
      <c r="H41" s="353"/>
      <c r="I41" s="353"/>
      <c r="J41" s="353"/>
      <c r="K41" s="353"/>
      <c r="L41" s="353"/>
      <c r="M41" s="353"/>
      <c r="N41" s="353"/>
      <c r="O41" s="353"/>
      <c r="P41" s="353"/>
      <c r="Q41" s="353"/>
      <c r="R41" s="353"/>
      <c r="S41" s="353"/>
      <c r="T41" s="353"/>
      <c r="U41" s="353"/>
      <c r="V41" s="353"/>
      <c r="W41" s="353"/>
    </row>
    <row r="42" spans="1:23" s="27" customFormat="1">
      <c r="A42" s="29"/>
      <c r="H42" s="29"/>
    </row>
    <row r="43" spans="1:23" s="27" customFormat="1">
      <c r="A43" s="232"/>
      <c r="B43" s="111" t="s">
        <v>333</v>
      </c>
      <c r="C43" s="110"/>
      <c r="D43" s="448"/>
      <c r="E43" s="29"/>
      <c r="F43" s="29"/>
      <c r="G43" s="29"/>
      <c r="H43" s="29"/>
      <c r="I43" s="29"/>
      <c r="J43" s="29"/>
      <c r="K43" s="29"/>
      <c r="L43" s="29"/>
      <c r="M43" s="29"/>
    </row>
    <row r="44" spans="1:23" s="27" customFormat="1">
      <c r="A44" s="26"/>
      <c r="B44" s="439"/>
      <c r="C44" s="95" t="s">
        <v>11</v>
      </c>
      <c r="D44" s="339"/>
      <c r="E44" s="29"/>
      <c r="F44" s="29"/>
      <c r="G44" s="29"/>
      <c r="H44" s="29"/>
      <c r="I44" s="29"/>
      <c r="J44" s="29"/>
      <c r="K44" s="29"/>
      <c r="L44" s="29"/>
      <c r="M44" s="29"/>
    </row>
    <row r="45" spans="1:23" s="27" customFormat="1">
      <c r="B45" s="78" t="s">
        <v>446</v>
      </c>
      <c r="C45" s="228" t="s">
        <v>40</v>
      </c>
      <c r="D45" s="259"/>
      <c r="E45" s="29"/>
      <c r="F45" s="29"/>
      <c r="G45" s="29"/>
      <c r="H45" s="29"/>
      <c r="I45" s="29"/>
      <c r="J45" s="29"/>
      <c r="K45" s="29"/>
      <c r="L45" s="29"/>
      <c r="M45" s="29"/>
    </row>
    <row r="46" spans="1:23" s="27" customFormat="1">
      <c r="B46" s="78" t="s">
        <v>346</v>
      </c>
      <c r="C46" s="228" t="s">
        <v>40</v>
      </c>
      <c r="D46" s="259"/>
      <c r="E46" s="29"/>
      <c r="F46" s="29"/>
      <c r="G46" s="29"/>
      <c r="H46" s="29"/>
      <c r="I46" s="29"/>
      <c r="J46" s="29"/>
      <c r="K46" s="29"/>
      <c r="L46" s="29"/>
      <c r="M46" s="29"/>
    </row>
    <row r="47" spans="1:23" s="27" customFormat="1">
      <c r="B47" s="114" t="s">
        <v>345</v>
      </c>
      <c r="C47" s="39" t="s">
        <v>69</v>
      </c>
      <c r="D47" s="115">
        <f>SUM(D57:W57)</f>
        <v>0</v>
      </c>
      <c r="E47" s="29"/>
      <c r="F47" s="29"/>
      <c r="G47" s="29"/>
      <c r="H47" s="29"/>
      <c r="I47" s="29"/>
      <c r="J47" s="29"/>
      <c r="K47" s="29"/>
      <c r="L47" s="29"/>
      <c r="M47" s="29"/>
    </row>
    <row r="48" spans="1:23" s="27" customFormat="1">
      <c r="B48" s="112" t="s">
        <v>347</v>
      </c>
      <c r="C48" s="47" t="s">
        <v>72</v>
      </c>
      <c r="D48" s="108">
        <f>(D45+D46)*D47</f>
        <v>0</v>
      </c>
    </row>
    <row r="49" spans="1:23" s="27" customFormat="1"/>
    <row r="50" spans="1:23" s="27" customFormat="1">
      <c r="D50" s="14" t="s">
        <v>502</v>
      </c>
      <c r="E50" s="168"/>
      <c r="F50" s="168"/>
      <c r="G50" s="168"/>
      <c r="H50" s="168"/>
      <c r="I50" s="168"/>
      <c r="J50" s="168"/>
      <c r="K50" s="168"/>
      <c r="L50" s="168"/>
      <c r="M50" s="168"/>
      <c r="N50" s="168"/>
      <c r="O50" s="168"/>
      <c r="P50" s="168"/>
      <c r="Q50" s="168"/>
      <c r="R50" s="168"/>
      <c r="S50" s="168"/>
      <c r="T50" s="168"/>
      <c r="U50" s="168"/>
      <c r="V50" s="168"/>
      <c r="W50" s="339"/>
    </row>
    <row r="51" spans="1:23" s="27" customFormat="1">
      <c r="B51" s="322"/>
      <c r="C51" s="322"/>
      <c r="D51" s="92">
        <v>1</v>
      </c>
      <c r="E51" s="340">
        <v>2</v>
      </c>
      <c r="F51" s="92">
        <v>3</v>
      </c>
      <c r="G51" s="340">
        <v>4</v>
      </c>
      <c r="H51" s="92">
        <v>5</v>
      </c>
      <c r="I51" s="340">
        <v>6</v>
      </c>
      <c r="J51" s="92">
        <v>7</v>
      </c>
      <c r="K51" s="340">
        <v>8</v>
      </c>
      <c r="L51" s="92">
        <v>9</v>
      </c>
      <c r="M51" s="341">
        <v>10</v>
      </c>
      <c r="N51" s="341">
        <v>11</v>
      </c>
      <c r="O51" s="341">
        <v>12</v>
      </c>
      <c r="P51" s="341">
        <v>13</v>
      </c>
      <c r="Q51" s="341">
        <v>14</v>
      </c>
      <c r="R51" s="341">
        <v>15</v>
      </c>
      <c r="S51" s="341">
        <v>16</v>
      </c>
      <c r="T51" s="341">
        <v>17</v>
      </c>
      <c r="U51" s="341">
        <v>18</v>
      </c>
      <c r="V51" s="341">
        <v>19</v>
      </c>
      <c r="W51" s="341">
        <v>20</v>
      </c>
    </row>
    <row r="52" spans="1:23" s="27" customFormat="1">
      <c r="B52" s="36"/>
      <c r="C52" s="37" t="s">
        <v>11</v>
      </c>
      <c r="D52" s="97" t="str">
        <f t="shared" ref="D52:W52" si="14">D20</f>
        <v>spare</v>
      </c>
      <c r="E52" s="97" t="str">
        <f t="shared" si="14"/>
        <v>spare</v>
      </c>
      <c r="F52" s="97" t="str">
        <f t="shared" si="14"/>
        <v>spare</v>
      </c>
      <c r="G52" s="97" t="str">
        <f t="shared" si="14"/>
        <v>spare</v>
      </c>
      <c r="H52" s="97" t="str">
        <f t="shared" si="14"/>
        <v>spare</v>
      </c>
      <c r="I52" s="97" t="str">
        <f t="shared" si="14"/>
        <v>spare</v>
      </c>
      <c r="J52" s="97" t="str">
        <f t="shared" si="14"/>
        <v>spare</v>
      </c>
      <c r="K52" s="97" t="str">
        <f t="shared" si="14"/>
        <v>spare</v>
      </c>
      <c r="L52" s="97" t="str">
        <f t="shared" si="14"/>
        <v>spare</v>
      </c>
      <c r="M52" s="97" t="str">
        <f t="shared" si="14"/>
        <v>spare</v>
      </c>
      <c r="N52" s="97" t="str">
        <f t="shared" si="14"/>
        <v>spare</v>
      </c>
      <c r="O52" s="97" t="str">
        <f t="shared" si="14"/>
        <v>spare</v>
      </c>
      <c r="P52" s="97" t="str">
        <f t="shared" si="14"/>
        <v>spare</v>
      </c>
      <c r="Q52" s="97" t="str">
        <f t="shared" si="14"/>
        <v>spare</v>
      </c>
      <c r="R52" s="97" t="str">
        <f t="shared" si="14"/>
        <v>spare</v>
      </c>
      <c r="S52" s="97" t="str">
        <f t="shared" si="14"/>
        <v>spare</v>
      </c>
      <c r="T52" s="97" t="str">
        <f t="shared" si="14"/>
        <v>spare</v>
      </c>
      <c r="U52" s="97" t="str">
        <f t="shared" si="14"/>
        <v>spare</v>
      </c>
      <c r="V52" s="97" t="str">
        <f t="shared" si="14"/>
        <v>spare</v>
      </c>
      <c r="W52" s="97" t="str">
        <f t="shared" si="14"/>
        <v>spare</v>
      </c>
    </row>
    <row r="53" spans="1:23" s="27" customFormat="1">
      <c r="B53" s="38" t="s">
        <v>68</v>
      </c>
      <c r="C53" s="39" t="s">
        <v>69</v>
      </c>
      <c r="D53" s="106">
        <f>'Common Parameters'!D19</f>
        <v>0</v>
      </c>
      <c r="E53" s="106">
        <f>'Common Parameters'!E19</f>
        <v>0</v>
      </c>
      <c r="F53" s="106">
        <f>'Common Parameters'!F19</f>
        <v>0</v>
      </c>
      <c r="G53" s="106">
        <f>'Common Parameters'!G19</f>
        <v>0</v>
      </c>
      <c r="H53" s="106">
        <f>'Common Parameters'!H19</f>
        <v>0</v>
      </c>
      <c r="I53" s="106">
        <f>'Common Parameters'!I19</f>
        <v>0</v>
      </c>
      <c r="J53" s="106">
        <f>'Common Parameters'!J19</f>
        <v>0</v>
      </c>
      <c r="K53" s="106">
        <f>'Common Parameters'!K19</f>
        <v>0</v>
      </c>
      <c r="L53" s="106">
        <f>'Common Parameters'!L19</f>
        <v>0</v>
      </c>
      <c r="M53" s="106">
        <f>'Common Parameters'!M19</f>
        <v>0</v>
      </c>
      <c r="N53" s="106">
        <f>'Common Parameters'!N19</f>
        <v>0</v>
      </c>
      <c r="O53" s="106">
        <f>'Common Parameters'!O19</f>
        <v>0</v>
      </c>
      <c r="P53" s="106">
        <f>'Common Parameters'!P19</f>
        <v>0</v>
      </c>
      <c r="Q53" s="106">
        <f>'Common Parameters'!Q19</f>
        <v>0</v>
      </c>
      <c r="R53" s="106">
        <f>'Common Parameters'!R19</f>
        <v>0</v>
      </c>
      <c r="S53" s="106">
        <f>'Common Parameters'!S19</f>
        <v>0</v>
      </c>
      <c r="T53" s="106">
        <f>'Common Parameters'!T19</f>
        <v>0</v>
      </c>
      <c r="U53" s="106">
        <f>'Common Parameters'!U19</f>
        <v>0</v>
      </c>
      <c r="V53" s="106">
        <f>'Common Parameters'!V19</f>
        <v>0</v>
      </c>
      <c r="W53" s="106">
        <f>'Common Parameters'!W19</f>
        <v>0</v>
      </c>
    </row>
    <row r="54" spans="1:23" s="27" customFormat="1">
      <c r="B54" s="38" t="s">
        <v>343</v>
      </c>
      <c r="C54" s="39" t="s">
        <v>70</v>
      </c>
      <c r="D54" s="106">
        <f>'Common Parameters'!D24</f>
        <v>0</v>
      </c>
      <c r="E54" s="106">
        <f>'Common Parameters'!E24</f>
        <v>0</v>
      </c>
      <c r="F54" s="106">
        <f>'Common Parameters'!F24</f>
        <v>0</v>
      </c>
      <c r="G54" s="106">
        <f>'Common Parameters'!G24</f>
        <v>0</v>
      </c>
      <c r="H54" s="106">
        <f>'Common Parameters'!H24</f>
        <v>0</v>
      </c>
      <c r="I54" s="106">
        <f>'Common Parameters'!I24</f>
        <v>0</v>
      </c>
      <c r="J54" s="106">
        <f>'Common Parameters'!J24</f>
        <v>0</v>
      </c>
      <c r="K54" s="106">
        <f>'Common Parameters'!K24</f>
        <v>0</v>
      </c>
      <c r="L54" s="106">
        <f>'Common Parameters'!L24</f>
        <v>0</v>
      </c>
      <c r="M54" s="106">
        <f>'Common Parameters'!M24</f>
        <v>0</v>
      </c>
      <c r="N54" s="106">
        <f>'Common Parameters'!N24</f>
        <v>0</v>
      </c>
      <c r="O54" s="106">
        <f>'Common Parameters'!O24</f>
        <v>0</v>
      </c>
      <c r="P54" s="106">
        <f>'Common Parameters'!P24</f>
        <v>0</v>
      </c>
      <c r="Q54" s="106">
        <f>'Common Parameters'!Q24</f>
        <v>0</v>
      </c>
      <c r="R54" s="106">
        <f>'Common Parameters'!R24</f>
        <v>0</v>
      </c>
      <c r="S54" s="106">
        <f>'Common Parameters'!S24</f>
        <v>0</v>
      </c>
      <c r="T54" s="106">
        <f>'Common Parameters'!T24</f>
        <v>0</v>
      </c>
      <c r="U54" s="106">
        <f>'Common Parameters'!U24</f>
        <v>0</v>
      </c>
      <c r="V54" s="106">
        <f>'Common Parameters'!V24</f>
        <v>0</v>
      </c>
      <c r="W54" s="106">
        <f>'Common Parameters'!W24</f>
        <v>0</v>
      </c>
    </row>
    <row r="55" spans="1:23" s="27" customFormat="1">
      <c r="A55" s="232"/>
      <c r="B55" s="38" t="s">
        <v>342</v>
      </c>
      <c r="C55" s="39" t="s">
        <v>70</v>
      </c>
      <c r="D55" s="106">
        <f>'Common Parameters'!D25</f>
        <v>0</v>
      </c>
      <c r="E55" s="106">
        <f>'Common Parameters'!E25</f>
        <v>0</v>
      </c>
      <c r="F55" s="106">
        <f>'Common Parameters'!F25</f>
        <v>0</v>
      </c>
      <c r="G55" s="106">
        <f>'Common Parameters'!G25</f>
        <v>0</v>
      </c>
      <c r="H55" s="106">
        <f>'Common Parameters'!H25</f>
        <v>0</v>
      </c>
      <c r="I55" s="106">
        <f>'Common Parameters'!I25</f>
        <v>0</v>
      </c>
      <c r="J55" s="106">
        <f>'Common Parameters'!J25</f>
        <v>0</v>
      </c>
      <c r="K55" s="106">
        <f>'Common Parameters'!K25</f>
        <v>0</v>
      </c>
      <c r="L55" s="106">
        <f>'Common Parameters'!L25</f>
        <v>0</v>
      </c>
      <c r="M55" s="106">
        <f>'Common Parameters'!M25</f>
        <v>0</v>
      </c>
      <c r="N55" s="106">
        <f>'Common Parameters'!N25</f>
        <v>0</v>
      </c>
      <c r="O55" s="106">
        <f>'Common Parameters'!O25</f>
        <v>0</v>
      </c>
      <c r="P55" s="106">
        <f>'Common Parameters'!P25</f>
        <v>0</v>
      </c>
      <c r="Q55" s="106">
        <f>'Common Parameters'!Q25</f>
        <v>0</v>
      </c>
      <c r="R55" s="106">
        <f>'Common Parameters'!R25</f>
        <v>0</v>
      </c>
      <c r="S55" s="106">
        <f>'Common Parameters'!S25</f>
        <v>0</v>
      </c>
      <c r="T55" s="106">
        <f>'Common Parameters'!T25</f>
        <v>0</v>
      </c>
      <c r="U55" s="106">
        <f>'Common Parameters'!U25</f>
        <v>0</v>
      </c>
      <c r="V55" s="106">
        <f>'Common Parameters'!V25</f>
        <v>0</v>
      </c>
      <c r="W55" s="106">
        <f>'Common Parameters'!W25</f>
        <v>0</v>
      </c>
    </row>
    <row r="56" spans="1:23" s="27" customFormat="1">
      <c r="A56" s="232"/>
      <c r="B56" s="38" t="s">
        <v>344</v>
      </c>
      <c r="C56" s="39" t="s">
        <v>337</v>
      </c>
      <c r="D56" s="106">
        <f>IF(D54="yes",(D53),(0))</f>
        <v>0</v>
      </c>
      <c r="E56" s="106">
        <f t="shared" ref="E56:W56" si="15">IF(E54="yes",(E53),(0))</f>
        <v>0</v>
      </c>
      <c r="F56" s="106">
        <f t="shared" si="15"/>
        <v>0</v>
      </c>
      <c r="G56" s="106">
        <f t="shared" si="15"/>
        <v>0</v>
      </c>
      <c r="H56" s="106">
        <f t="shared" si="15"/>
        <v>0</v>
      </c>
      <c r="I56" s="106">
        <f t="shared" si="15"/>
        <v>0</v>
      </c>
      <c r="J56" s="106">
        <f t="shared" si="15"/>
        <v>0</v>
      </c>
      <c r="K56" s="106">
        <f t="shared" si="15"/>
        <v>0</v>
      </c>
      <c r="L56" s="106">
        <f t="shared" si="15"/>
        <v>0</v>
      </c>
      <c r="M56" s="106">
        <f t="shared" si="15"/>
        <v>0</v>
      </c>
      <c r="N56" s="106">
        <f t="shared" si="15"/>
        <v>0</v>
      </c>
      <c r="O56" s="106">
        <f t="shared" si="15"/>
        <v>0</v>
      </c>
      <c r="P56" s="106">
        <f t="shared" si="15"/>
        <v>0</v>
      </c>
      <c r="Q56" s="106">
        <f t="shared" si="15"/>
        <v>0</v>
      </c>
      <c r="R56" s="106">
        <f t="shared" si="15"/>
        <v>0</v>
      </c>
      <c r="S56" s="106">
        <f t="shared" si="15"/>
        <v>0</v>
      </c>
      <c r="T56" s="106">
        <f t="shared" si="15"/>
        <v>0</v>
      </c>
      <c r="U56" s="106">
        <f t="shared" si="15"/>
        <v>0</v>
      </c>
      <c r="V56" s="106">
        <f t="shared" si="15"/>
        <v>0</v>
      </c>
      <c r="W56" s="106">
        <f t="shared" si="15"/>
        <v>0</v>
      </c>
    </row>
    <row r="57" spans="1:23" s="27" customFormat="1">
      <c r="A57" s="232"/>
      <c r="B57" s="38" t="s">
        <v>335</v>
      </c>
      <c r="C57" s="39" t="s">
        <v>337</v>
      </c>
      <c r="D57" s="106">
        <f>IF(D55="yes",(D53),(0))</f>
        <v>0</v>
      </c>
      <c r="E57" s="106">
        <f t="shared" ref="E57:W57" si="16">IF(E55="yes",(E53),(0))</f>
        <v>0</v>
      </c>
      <c r="F57" s="106">
        <f t="shared" si="16"/>
        <v>0</v>
      </c>
      <c r="G57" s="106">
        <f t="shared" si="16"/>
        <v>0</v>
      </c>
      <c r="H57" s="106">
        <f t="shared" si="16"/>
        <v>0</v>
      </c>
      <c r="I57" s="106">
        <f t="shared" si="16"/>
        <v>0</v>
      </c>
      <c r="J57" s="106">
        <f t="shared" si="16"/>
        <v>0</v>
      </c>
      <c r="K57" s="106">
        <f t="shared" si="16"/>
        <v>0</v>
      </c>
      <c r="L57" s="106">
        <f t="shared" si="16"/>
        <v>0</v>
      </c>
      <c r="M57" s="106">
        <f t="shared" si="16"/>
        <v>0</v>
      </c>
      <c r="N57" s="106">
        <f t="shared" si="16"/>
        <v>0</v>
      </c>
      <c r="O57" s="106">
        <f t="shared" si="16"/>
        <v>0</v>
      </c>
      <c r="P57" s="106">
        <f t="shared" si="16"/>
        <v>0</v>
      </c>
      <c r="Q57" s="106">
        <f t="shared" si="16"/>
        <v>0</v>
      </c>
      <c r="R57" s="106">
        <f t="shared" si="16"/>
        <v>0</v>
      </c>
      <c r="S57" s="106">
        <f t="shared" si="16"/>
        <v>0</v>
      </c>
      <c r="T57" s="106">
        <f t="shared" si="16"/>
        <v>0</v>
      </c>
      <c r="U57" s="106">
        <f t="shared" si="16"/>
        <v>0</v>
      </c>
      <c r="V57" s="106">
        <f t="shared" si="16"/>
        <v>0</v>
      </c>
      <c r="W57" s="106">
        <f t="shared" si="16"/>
        <v>0</v>
      </c>
    </row>
    <row r="58" spans="1:23" s="27" customFormat="1">
      <c r="A58" s="26"/>
      <c r="B58" s="38" t="s">
        <v>336</v>
      </c>
      <c r="C58" s="39" t="s">
        <v>40</v>
      </c>
      <c r="D58" s="260">
        <f>IF(D55="yes",($D$45),(0))</f>
        <v>0</v>
      </c>
      <c r="E58" s="260">
        <f t="shared" ref="E58:W58" si="17">IF(E55="yes",($D$45),(0))</f>
        <v>0</v>
      </c>
      <c r="F58" s="260">
        <f t="shared" si="17"/>
        <v>0</v>
      </c>
      <c r="G58" s="260">
        <f t="shared" si="17"/>
        <v>0</v>
      </c>
      <c r="H58" s="260">
        <f t="shared" si="17"/>
        <v>0</v>
      </c>
      <c r="I58" s="260">
        <f t="shared" si="17"/>
        <v>0</v>
      </c>
      <c r="J58" s="260">
        <f t="shared" si="17"/>
        <v>0</v>
      </c>
      <c r="K58" s="260">
        <f t="shared" si="17"/>
        <v>0</v>
      </c>
      <c r="L58" s="260">
        <f t="shared" si="17"/>
        <v>0</v>
      </c>
      <c r="M58" s="260">
        <f t="shared" si="17"/>
        <v>0</v>
      </c>
      <c r="N58" s="260">
        <f t="shared" si="17"/>
        <v>0</v>
      </c>
      <c r="O58" s="260">
        <f t="shared" si="17"/>
        <v>0</v>
      </c>
      <c r="P58" s="260">
        <f t="shared" si="17"/>
        <v>0</v>
      </c>
      <c r="Q58" s="260">
        <f t="shared" si="17"/>
        <v>0</v>
      </c>
      <c r="R58" s="260">
        <f t="shared" si="17"/>
        <v>0</v>
      </c>
      <c r="S58" s="260">
        <f t="shared" si="17"/>
        <v>0</v>
      </c>
      <c r="T58" s="260">
        <f t="shared" si="17"/>
        <v>0</v>
      </c>
      <c r="U58" s="260">
        <f t="shared" si="17"/>
        <v>0</v>
      </c>
      <c r="V58" s="260">
        <f t="shared" si="17"/>
        <v>0</v>
      </c>
      <c r="W58" s="260">
        <f t="shared" si="17"/>
        <v>0</v>
      </c>
    </row>
    <row r="59" spans="1:23" s="27" customFormat="1"/>
    <row r="60" spans="1:23" s="27" customFormat="1"/>
    <row r="61" spans="1:23" s="27" customFormat="1">
      <c r="B61" s="9" t="s">
        <v>261</v>
      </c>
      <c r="C61" s="28"/>
      <c r="D61" s="28"/>
      <c r="E61" s="28"/>
      <c r="F61" s="28"/>
      <c r="G61" s="28"/>
      <c r="H61" s="28"/>
      <c r="I61" s="28"/>
      <c r="J61" s="28"/>
      <c r="K61" s="28"/>
      <c r="L61" s="28"/>
      <c r="M61" s="28"/>
      <c r="N61" s="28"/>
      <c r="O61" s="28"/>
      <c r="P61" s="28"/>
      <c r="Q61" s="28"/>
      <c r="R61" s="28"/>
      <c r="S61" s="28"/>
      <c r="T61" s="28"/>
      <c r="U61" s="28"/>
      <c r="V61" s="28"/>
      <c r="W61" s="28"/>
    </row>
    <row r="62" spans="1:23" s="27" customFormat="1"/>
    <row r="63" spans="1:23" s="27" customFormat="1">
      <c r="B63" s="111" t="s">
        <v>338</v>
      </c>
      <c r="C63" s="95" t="s">
        <v>11</v>
      </c>
      <c r="D63" s="339"/>
    </row>
    <row r="64" spans="1:23" s="27" customFormat="1">
      <c r="B64" s="38" t="s">
        <v>340</v>
      </c>
      <c r="C64" s="39" t="s">
        <v>72</v>
      </c>
      <c r="D64" s="432"/>
    </row>
    <row r="65" spans="2:23" s="27" customFormat="1">
      <c r="B65" s="38" t="s">
        <v>339</v>
      </c>
      <c r="C65" s="39" t="s">
        <v>40</v>
      </c>
      <c r="D65" s="449"/>
    </row>
    <row r="66" spans="2:23" s="27" customFormat="1">
      <c r="B66" s="38" t="s">
        <v>341</v>
      </c>
      <c r="C66" s="39" t="s">
        <v>40</v>
      </c>
      <c r="D66" s="260" t="e">
        <f>D65+(D64/SUM(D57:W57))</f>
        <v>#DIV/0!</v>
      </c>
      <c r="E66" s="27" t="s">
        <v>348</v>
      </c>
    </row>
    <row r="67" spans="2:23" s="27" customFormat="1"/>
    <row r="68" spans="2:23" s="27" customFormat="1">
      <c r="B68" s="59" t="s">
        <v>262</v>
      </c>
    </row>
    <row r="69" spans="2:23" s="27" customFormat="1">
      <c r="B69" s="59" t="s">
        <v>263</v>
      </c>
    </row>
    <row r="70" spans="2:23" s="27" customFormat="1">
      <c r="B70" s="59" t="s">
        <v>264</v>
      </c>
    </row>
    <row r="71" spans="2:23" s="27" customFormat="1">
      <c r="B71" s="59" t="s">
        <v>265</v>
      </c>
    </row>
    <row r="72" spans="2:23" s="27" customFormat="1">
      <c r="B72" s="59"/>
    </row>
    <row r="73" spans="2:23" s="27" customFormat="1">
      <c r="B73" s="59" t="s">
        <v>416</v>
      </c>
    </row>
    <row r="74" spans="2:23" s="27" customFormat="1"/>
    <row r="75" spans="2:23" s="27" customFormat="1"/>
    <row r="76" spans="2:23" s="27" customFormat="1">
      <c r="B76" s="9" t="s">
        <v>433</v>
      </c>
      <c r="C76" s="28"/>
      <c r="D76" s="28"/>
      <c r="E76" s="28"/>
      <c r="F76" s="28"/>
      <c r="G76" s="28"/>
      <c r="H76" s="28"/>
      <c r="I76" s="28"/>
      <c r="J76" s="28"/>
      <c r="K76" s="28"/>
      <c r="L76" s="28"/>
      <c r="M76" s="28"/>
      <c r="N76" s="28"/>
      <c r="O76" s="28"/>
      <c r="P76" s="28"/>
      <c r="Q76" s="28"/>
      <c r="R76" s="28"/>
      <c r="S76" s="28"/>
      <c r="T76" s="28"/>
      <c r="U76" s="28"/>
      <c r="V76" s="28"/>
      <c r="W76" s="28"/>
    </row>
    <row r="77" spans="2:23" s="27" customFormat="1"/>
    <row r="78" spans="2:23" s="27" customFormat="1">
      <c r="B78" s="111" t="s">
        <v>353</v>
      </c>
      <c r="C78" s="95" t="s">
        <v>11</v>
      </c>
      <c r="D78" s="339"/>
    </row>
    <row r="79" spans="2:23" s="27" customFormat="1">
      <c r="B79" s="38" t="s">
        <v>354</v>
      </c>
      <c r="C79" s="39" t="s">
        <v>72</v>
      </c>
      <c r="D79" s="432"/>
    </row>
    <row r="80" spans="2:23" s="27" customFormat="1">
      <c r="B80" s="38" t="s">
        <v>355</v>
      </c>
      <c r="C80" s="39" t="s">
        <v>356</v>
      </c>
      <c r="D80" s="260" t="e">
        <f>D79/(SUM(D53:W53))</f>
        <v>#DIV/0!</v>
      </c>
    </row>
    <row r="81" spans="2:2" s="27" customFormat="1"/>
    <row r="82" spans="2:2" s="27" customFormat="1"/>
    <row r="83" spans="2:2" s="27" customFormat="1">
      <c r="B83" s="26"/>
    </row>
    <row r="84" spans="2:2" s="27" customFormat="1">
      <c r="B84" s="26"/>
    </row>
    <row r="85" spans="2:2" s="27" customFormat="1"/>
  </sheetData>
  <customSheetViews>
    <customSheetView guid="{C8B949A4-274B-420A-9033-9CAB608818B6}" topLeftCell="B1">
      <pageMargins left="0.7" right="0.7" top="0.78740157499999996" bottom="0.78740157499999996" header="0.3" footer="0.3"/>
    </customSheetView>
  </customSheetView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showGridLines="0" zoomScale="80" zoomScaleNormal="80" workbookViewId="0">
      <selection activeCell="E17" sqref="E17"/>
    </sheetView>
  </sheetViews>
  <sheetFormatPr defaultColWidth="11.5546875" defaultRowHeight="14.4"/>
  <cols>
    <col min="1" max="1" width="17.6640625" customWidth="1"/>
    <col min="2" max="2" width="58.109375" customWidth="1"/>
    <col min="3" max="3" width="28.33203125" bestFit="1" customWidth="1"/>
    <col min="4" max="4" width="18.33203125" customWidth="1"/>
    <col min="5" max="5" width="16.33203125" customWidth="1"/>
    <col min="6" max="6" width="18.33203125" customWidth="1"/>
    <col min="7" max="7" width="16" customWidth="1"/>
    <col min="8" max="8" width="14.5546875" customWidth="1"/>
    <col min="9" max="9" width="17.88671875" customWidth="1"/>
    <col min="10" max="10" width="14.44140625" customWidth="1"/>
    <col min="11" max="11" width="16.33203125" customWidth="1"/>
    <col min="12" max="12" width="15.33203125" customWidth="1"/>
    <col min="13" max="13" width="16.88671875" customWidth="1"/>
    <col min="14" max="14" width="14.88671875" customWidth="1"/>
    <col min="15" max="15" width="16" customWidth="1"/>
  </cols>
  <sheetData>
    <row r="1" spans="1:23" ht="42" customHeight="1"/>
    <row r="2" spans="1:23" ht="21">
      <c r="A2" s="3"/>
      <c r="B2" s="335" t="s">
        <v>131</v>
      </c>
      <c r="C2" s="3"/>
      <c r="D2" s="3"/>
      <c r="E2" s="3"/>
      <c r="F2" s="3"/>
      <c r="G2" s="3"/>
      <c r="H2" s="3"/>
      <c r="I2" s="3"/>
      <c r="J2" s="3"/>
      <c r="K2" s="3"/>
      <c r="L2" s="3"/>
      <c r="M2" s="3"/>
    </row>
    <row r="3" spans="1:23">
      <c r="A3" s="3"/>
      <c r="B3" s="165" t="s">
        <v>53</v>
      </c>
      <c r="C3" s="3"/>
      <c r="D3" s="14" t="s">
        <v>502</v>
      </c>
      <c r="E3" s="87"/>
      <c r="F3" s="87"/>
      <c r="G3" s="87"/>
      <c r="H3" s="87"/>
      <c r="I3" s="87"/>
      <c r="J3" s="87"/>
      <c r="K3" s="87"/>
      <c r="L3" s="87"/>
      <c r="M3" s="87"/>
      <c r="N3" s="87"/>
      <c r="O3" s="87"/>
      <c r="P3" s="87"/>
      <c r="Q3" s="87"/>
      <c r="R3" s="87"/>
      <c r="S3" s="87"/>
      <c r="T3" s="87"/>
      <c r="U3" s="87"/>
      <c r="V3" s="87"/>
      <c r="W3" s="88"/>
    </row>
    <row r="4" spans="1:23">
      <c r="A4" s="3"/>
      <c r="B4" s="3"/>
      <c r="C4" s="3"/>
      <c r="D4" s="34">
        <v>1</v>
      </c>
      <c r="E4" s="34">
        <v>2</v>
      </c>
      <c r="F4" s="34">
        <v>3</v>
      </c>
      <c r="G4" s="35">
        <v>4</v>
      </c>
      <c r="H4" s="34">
        <v>5</v>
      </c>
      <c r="I4" s="35">
        <v>6</v>
      </c>
      <c r="J4" s="34">
        <v>7</v>
      </c>
      <c r="K4" s="35">
        <v>8</v>
      </c>
      <c r="L4" s="34">
        <v>9</v>
      </c>
      <c r="M4" s="35">
        <v>10</v>
      </c>
      <c r="N4" s="34">
        <v>11</v>
      </c>
      <c r="O4" s="35">
        <v>12</v>
      </c>
      <c r="P4" s="34">
        <v>13</v>
      </c>
      <c r="Q4" s="35">
        <v>14</v>
      </c>
      <c r="R4" s="34">
        <v>15</v>
      </c>
      <c r="S4" s="35">
        <v>16</v>
      </c>
      <c r="T4" s="34">
        <v>17</v>
      </c>
      <c r="U4" s="35">
        <v>18</v>
      </c>
      <c r="V4" s="34">
        <v>19</v>
      </c>
      <c r="W4" s="35">
        <v>20</v>
      </c>
    </row>
    <row r="5" spans="1:23" s="27" customFormat="1">
      <c r="B5" s="36" t="s">
        <v>104</v>
      </c>
      <c r="C5" s="37" t="s">
        <v>11</v>
      </c>
      <c r="D5" s="377" t="str">
        <f>'Common Parameters'!D16</f>
        <v>spare</v>
      </c>
      <c r="E5" s="377" t="str">
        <f>'Common Parameters'!E16</f>
        <v>spare</v>
      </c>
      <c r="F5" s="377" t="str">
        <f>'Common Parameters'!F16</f>
        <v>spare</v>
      </c>
      <c r="G5" s="377" t="str">
        <f>'Common Parameters'!G16</f>
        <v>spare</v>
      </c>
      <c r="H5" s="377" t="str">
        <f>'Common Parameters'!H16</f>
        <v>spare</v>
      </c>
      <c r="I5" s="377" t="str">
        <f>'Common Parameters'!I16</f>
        <v>spare</v>
      </c>
      <c r="J5" s="377" t="str">
        <f>'Common Parameters'!J16</f>
        <v>spare</v>
      </c>
      <c r="K5" s="377" t="str">
        <f>'Common Parameters'!K16</f>
        <v>spare</v>
      </c>
      <c r="L5" s="377" t="str">
        <f>'Common Parameters'!L16</f>
        <v>spare</v>
      </c>
      <c r="M5" s="377" t="str">
        <f>'Common Parameters'!M16</f>
        <v>spare</v>
      </c>
      <c r="N5" s="377" t="str">
        <f>'Common Parameters'!N16</f>
        <v>spare</v>
      </c>
      <c r="O5" s="377" t="str">
        <f>'Common Parameters'!O16</f>
        <v>spare</v>
      </c>
      <c r="P5" s="377" t="str">
        <f>'Common Parameters'!P16</f>
        <v>spare</v>
      </c>
      <c r="Q5" s="377" t="str">
        <f>'Common Parameters'!Q16</f>
        <v>spare</v>
      </c>
      <c r="R5" s="377" t="str">
        <f>'Common Parameters'!R16</f>
        <v>spare</v>
      </c>
      <c r="S5" s="377" t="str">
        <f>'Common Parameters'!S16</f>
        <v>spare</v>
      </c>
      <c r="T5" s="377" t="str">
        <f>'Common Parameters'!T16</f>
        <v>spare</v>
      </c>
      <c r="U5" s="377" t="str">
        <f>'Common Parameters'!U16</f>
        <v>spare</v>
      </c>
      <c r="V5" s="377" t="str">
        <f>'Common Parameters'!V16</f>
        <v>spare</v>
      </c>
      <c r="W5" s="377" t="str">
        <f>'Common Parameters'!W16</f>
        <v>spare</v>
      </c>
    </row>
    <row r="6" spans="1:23" s="27" customFormat="1">
      <c r="B6" s="38" t="s">
        <v>105</v>
      </c>
      <c r="C6" s="40" t="s">
        <v>510</v>
      </c>
      <c r="D6" s="247"/>
      <c r="E6" s="247"/>
      <c r="F6" s="247"/>
      <c r="G6" s="247"/>
      <c r="H6" s="247"/>
      <c r="I6" s="247"/>
      <c r="J6" s="247"/>
      <c r="K6" s="247"/>
      <c r="L6" s="247"/>
      <c r="M6" s="247"/>
      <c r="N6" s="247"/>
      <c r="O6" s="247"/>
      <c r="P6" s="247"/>
      <c r="Q6" s="247"/>
      <c r="R6" s="247"/>
      <c r="S6" s="247"/>
      <c r="T6" s="247"/>
      <c r="U6" s="247"/>
      <c r="V6" s="247"/>
      <c r="W6" s="247"/>
    </row>
    <row r="7" spans="1:23" s="27" customFormat="1">
      <c r="B7" s="38" t="s">
        <v>21</v>
      </c>
      <c r="C7" s="40" t="s">
        <v>510</v>
      </c>
      <c r="D7" s="247"/>
      <c r="E7" s="247"/>
      <c r="F7" s="247"/>
      <c r="G7" s="247"/>
      <c r="H7" s="247"/>
      <c r="I7" s="247"/>
      <c r="J7" s="247"/>
      <c r="K7" s="247"/>
      <c r="L7" s="247"/>
      <c r="M7" s="247"/>
      <c r="N7" s="247"/>
      <c r="O7" s="247"/>
      <c r="P7" s="247"/>
      <c r="Q7" s="247"/>
      <c r="R7" s="247"/>
      <c r="S7" s="247"/>
      <c r="T7" s="247"/>
      <c r="U7" s="247"/>
      <c r="V7" s="247"/>
      <c r="W7" s="247"/>
    </row>
    <row r="8" spans="1:23" s="27" customFormat="1">
      <c r="B8" s="38" t="s">
        <v>22</v>
      </c>
      <c r="C8" s="40" t="s">
        <v>510</v>
      </c>
      <c r="D8" s="247"/>
      <c r="E8" s="247"/>
      <c r="F8" s="247"/>
      <c r="G8" s="247"/>
      <c r="H8" s="247"/>
      <c r="I8" s="247"/>
      <c r="J8" s="247"/>
      <c r="K8" s="247"/>
      <c r="L8" s="247"/>
      <c r="M8" s="247"/>
      <c r="N8" s="247"/>
      <c r="O8" s="247"/>
      <c r="P8" s="247"/>
      <c r="Q8" s="247"/>
      <c r="R8" s="247"/>
      <c r="S8" s="247"/>
      <c r="T8" s="247"/>
      <c r="U8" s="247"/>
      <c r="V8" s="247"/>
      <c r="W8" s="247"/>
    </row>
    <row r="9" spans="1:23" s="27" customFormat="1">
      <c r="B9" s="38" t="s">
        <v>23</v>
      </c>
      <c r="C9" s="40" t="s">
        <v>510</v>
      </c>
      <c r="D9" s="247"/>
      <c r="E9" s="247"/>
      <c r="F9" s="247"/>
      <c r="G9" s="247"/>
      <c r="H9" s="247"/>
      <c r="I9" s="247"/>
      <c r="J9" s="247"/>
      <c r="K9" s="247"/>
      <c r="L9" s="247"/>
      <c r="M9" s="247"/>
      <c r="N9" s="247"/>
      <c r="O9" s="247"/>
      <c r="P9" s="247"/>
      <c r="Q9" s="247"/>
      <c r="R9" s="247"/>
      <c r="S9" s="247"/>
      <c r="T9" s="247"/>
      <c r="U9" s="247"/>
      <c r="V9" s="247"/>
      <c r="W9" s="247"/>
    </row>
    <row r="10" spans="1:23" s="27" customFormat="1">
      <c r="B10" s="38" t="s">
        <v>24</v>
      </c>
      <c r="C10" s="40" t="s">
        <v>510</v>
      </c>
      <c r="D10" s="247"/>
      <c r="E10" s="247"/>
      <c r="F10" s="247"/>
      <c r="G10" s="247"/>
      <c r="H10" s="247"/>
      <c r="I10" s="247"/>
      <c r="J10" s="247"/>
      <c r="K10" s="247"/>
      <c r="L10" s="247"/>
      <c r="M10" s="247"/>
      <c r="N10" s="247"/>
      <c r="O10" s="247"/>
      <c r="P10" s="247"/>
      <c r="Q10" s="247"/>
      <c r="R10" s="247"/>
      <c r="S10" s="247"/>
      <c r="T10" s="247"/>
      <c r="U10" s="247"/>
      <c r="V10" s="247"/>
      <c r="W10" s="247"/>
    </row>
    <row r="11" spans="1:23" s="27" customFormat="1">
      <c r="B11" s="38" t="s">
        <v>52</v>
      </c>
      <c r="C11" s="40" t="s">
        <v>510</v>
      </c>
      <c r="D11" s="338">
        <f>SUM(D6:D10)</f>
        <v>0</v>
      </c>
      <c r="E11" s="338">
        <f t="shared" ref="E11:W11" si="0">SUM(E6:E10)</f>
        <v>0</v>
      </c>
      <c r="F11" s="338">
        <f t="shared" si="0"/>
        <v>0</v>
      </c>
      <c r="G11" s="338">
        <f t="shared" si="0"/>
        <v>0</v>
      </c>
      <c r="H11" s="338">
        <f t="shared" si="0"/>
        <v>0</v>
      </c>
      <c r="I11" s="338">
        <f>SUM(I6:I10)</f>
        <v>0</v>
      </c>
      <c r="J11" s="338">
        <f t="shared" si="0"/>
        <v>0</v>
      </c>
      <c r="K11" s="338">
        <f t="shared" si="0"/>
        <v>0</v>
      </c>
      <c r="L11" s="338">
        <f t="shared" si="0"/>
        <v>0</v>
      </c>
      <c r="M11" s="338">
        <f t="shared" si="0"/>
        <v>0</v>
      </c>
      <c r="N11" s="338">
        <f t="shared" si="0"/>
        <v>0</v>
      </c>
      <c r="O11" s="338">
        <f t="shared" si="0"/>
        <v>0</v>
      </c>
      <c r="P11" s="338">
        <f t="shared" si="0"/>
        <v>0</v>
      </c>
      <c r="Q11" s="338">
        <f t="shared" si="0"/>
        <v>0</v>
      </c>
      <c r="R11" s="338">
        <f t="shared" si="0"/>
        <v>0</v>
      </c>
      <c r="S11" s="338">
        <f t="shared" si="0"/>
        <v>0</v>
      </c>
      <c r="T11" s="338">
        <f t="shared" si="0"/>
        <v>0</v>
      </c>
      <c r="U11" s="338">
        <f t="shared" si="0"/>
        <v>0</v>
      </c>
      <c r="V11" s="338">
        <f t="shared" si="0"/>
        <v>0</v>
      </c>
      <c r="W11" s="338">
        <f t="shared" si="0"/>
        <v>0</v>
      </c>
    </row>
    <row r="12" spans="1:23" s="27" customFormat="1">
      <c r="A12" s="29"/>
      <c r="B12" s="29"/>
      <c r="C12" s="29"/>
      <c r="D12" s="29"/>
      <c r="E12" s="29"/>
      <c r="F12" s="29"/>
      <c r="G12" s="29"/>
      <c r="H12" s="29"/>
      <c r="I12" s="29"/>
      <c r="J12" s="29"/>
    </row>
    <row r="13" spans="1:23" s="27" customFormat="1">
      <c r="A13" s="29"/>
      <c r="B13" s="29"/>
      <c r="C13" s="29"/>
      <c r="D13" s="29"/>
      <c r="E13" s="29"/>
      <c r="F13" s="29"/>
      <c r="G13" s="29"/>
      <c r="H13" s="29"/>
      <c r="I13" s="29"/>
      <c r="J13" s="29"/>
      <c r="K13" s="29"/>
      <c r="L13" s="29"/>
      <c r="M13" s="29"/>
    </row>
    <row r="14" spans="1:23" s="27" customFormat="1">
      <c r="B14" s="36" t="s">
        <v>33</v>
      </c>
      <c r="C14" s="37" t="s">
        <v>11</v>
      </c>
      <c r="D14" s="166" t="s">
        <v>106</v>
      </c>
      <c r="E14" s="29"/>
      <c r="F14" s="29"/>
      <c r="G14" s="29"/>
      <c r="H14" s="29"/>
      <c r="I14" s="29"/>
      <c r="J14" s="29"/>
      <c r="K14" s="29"/>
      <c r="L14" s="29"/>
      <c r="M14" s="29"/>
    </row>
    <row r="15" spans="1:23" s="27" customFormat="1">
      <c r="B15" s="38" t="s">
        <v>107</v>
      </c>
      <c r="C15" s="56" t="s">
        <v>39</v>
      </c>
      <c r="D15" s="267">
        <f>'Common Parameters'!D77</f>
        <v>7.0899999999999999E-3</v>
      </c>
      <c r="E15" s="59"/>
      <c r="F15" s="29"/>
      <c r="G15" s="29"/>
      <c r="H15" s="29"/>
      <c r="I15" s="29"/>
      <c r="J15" s="29"/>
      <c r="K15" s="29"/>
      <c r="L15" s="29"/>
      <c r="M15" s="29"/>
    </row>
    <row r="16" spans="1:23" s="27" customFormat="1">
      <c r="B16" s="38" t="s">
        <v>108</v>
      </c>
      <c r="C16" s="56" t="s">
        <v>39</v>
      </c>
      <c r="D16" s="267">
        <f>'Common Parameters'!D78</f>
        <v>1.18E-2</v>
      </c>
      <c r="E16" s="59"/>
      <c r="F16" s="29"/>
      <c r="G16" s="29"/>
      <c r="H16" s="29"/>
      <c r="I16" s="29"/>
      <c r="J16" s="29"/>
      <c r="K16" s="29"/>
      <c r="L16" s="29"/>
      <c r="M16" s="29"/>
    </row>
    <row r="17" spans="1:23" s="27" customFormat="1">
      <c r="B17" s="59"/>
      <c r="C17" s="59"/>
      <c r="D17" s="278"/>
      <c r="E17" s="59"/>
      <c r="F17" s="29"/>
      <c r="G17" s="29"/>
      <c r="H17" s="29"/>
      <c r="I17" s="29"/>
      <c r="J17" s="29"/>
      <c r="K17" s="29"/>
      <c r="L17" s="29"/>
      <c r="M17" s="29"/>
    </row>
    <row r="18" spans="1:23" s="27" customFormat="1">
      <c r="B18" s="167"/>
      <c r="C18" s="89" t="s">
        <v>11</v>
      </c>
      <c r="D18" s="279" t="s">
        <v>109</v>
      </c>
      <c r="E18" s="59"/>
      <c r="F18" s="29"/>
      <c r="G18" s="29"/>
      <c r="H18" s="29"/>
      <c r="I18" s="29"/>
      <c r="J18" s="29"/>
      <c r="K18" s="29"/>
      <c r="L18" s="29"/>
      <c r="M18" s="29"/>
    </row>
    <row r="19" spans="1:23" s="27" customFormat="1">
      <c r="B19" s="38" t="s">
        <v>23</v>
      </c>
      <c r="C19" s="56" t="s">
        <v>39</v>
      </c>
      <c r="D19" s="247"/>
      <c r="F19" s="29"/>
      <c r="G19" s="29"/>
      <c r="H19" s="29"/>
      <c r="I19" s="29"/>
      <c r="J19" s="29"/>
      <c r="K19" s="29"/>
      <c r="L19" s="29"/>
      <c r="M19" s="29"/>
    </row>
    <row r="20" spans="1:23" s="27" customFormat="1">
      <c r="B20" s="38" t="s">
        <v>24</v>
      </c>
      <c r="C20" s="56" t="s">
        <v>39</v>
      </c>
      <c r="D20" s="247"/>
      <c r="F20" s="29"/>
      <c r="G20" s="29"/>
      <c r="H20" s="29"/>
      <c r="I20" s="29"/>
      <c r="J20" s="29"/>
      <c r="K20" s="29"/>
      <c r="L20" s="29"/>
      <c r="M20" s="29"/>
    </row>
    <row r="21" spans="1:23" s="27" customFormat="1">
      <c r="A21" s="29"/>
      <c r="B21" s="29"/>
      <c r="C21" s="29"/>
      <c r="D21" s="29"/>
      <c r="E21" s="29"/>
      <c r="F21" s="29"/>
      <c r="G21" s="29"/>
      <c r="H21" s="29"/>
      <c r="I21" s="29"/>
      <c r="J21" s="29"/>
    </row>
    <row r="22" spans="1:23" s="27" customFormat="1">
      <c r="B22" s="29"/>
      <c r="C22" s="29"/>
      <c r="D22" s="29"/>
      <c r="E22" s="29"/>
      <c r="F22" s="29"/>
      <c r="G22" s="29"/>
      <c r="H22" s="29"/>
      <c r="I22" s="29"/>
      <c r="J22" s="29"/>
    </row>
    <row r="23" spans="1:23" s="27" customFormat="1">
      <c r="B23" s="9" t="s">
        <v>349</v>
      </c>
      <c r="C23" s="9"/>
      <c r="D23" s="28"/>
      <c r="E23" s="28"/>
      <c r="F23" s="28"/>
      <c r="G23" s="28"/>
      <c r="H23" s="28"/>
      <c r="I23" s="28"/>
      <c r="J23" s="28"/>
      <c r="K23" s="28"/>
      <c r="L23" s="28"/>
      <c r="M23" s="28"/>
      <c r="N23" s="28"/>
      <c r="O23" s="28"/>
      <c r="P23" s="28"/>
      <c r="Q23" s="28"/>
      <c r="R23" s="28"/>
      <c r="S23" s="28"/>
      <c r="T23" s="28"/>
      <c r="U23" s="28"/>
      <c r="V23" s="28"/>
      <c r="W23" s="28"/>
    </row>
    <row r="24" spans="1:23" s="27" customFormat="1"/>
    <row r="25" spans="1:23" s="27" customFormat="1">
      <c r="A25" s="29"/>
      <c r="B25" s="29"/>
      <c r="C25" s="29"/>
      <c r="D25" s="14" t="s">
        <v>502</v>
      </c>
      <c r="E25" s="168"/>
      <c r="F25" s="168"/>
      <c r="G25" s="168"/>
      <c r="H25" s="168"/>
      <c r="I25" s="168"/>
      <c r="J25" s="168"/>
      <c r="K25" s="168"/>
      <c r="L25" s="168"/>
      <c r="M25" s="168"/>
      <c r="N25" s="168"/>
      <c r="O25" s="168"/>
      <c r="P25" s="168"/>
      <c r="Q25" s="168"/>
      <c r="R25" s="168"/>
      <c r="S25" s="168"/>
      <c r="T25" s="168"/>
      <c r="U25" s="168"/>
      <c r="V25" s="168"/>
      <c r="W25" s="339"/>
    </row>
    <row r="26" spans="1:23" s="27" customFormat="1">
      <c r="A26" s="29"/>
      <c r="B26" s="29"/>
      <c r="C26" s="29"/>
      <c r="D26" s="92">
        <v>1</v>
      </c>
      <c r="E26" s="340">
        <v>2</v>
      </c>
      <c r="F26" s="92">
        <v>3</v>
      </c>
      <c r="G26" s="340">
        <v>4</v>
      </c>
      <c r="H26" s="92">
        <v>5</v>
      </c>
      <c r="I26" s="340">
        <v>6</v>
      </c>
      <c r="J26" s="92">
        <v>7</v>
      </c>
      <c r="K26" s="340">
        <v>8</v>
      </c>
      <c r="L26" s="92">
        <v>9</v>
      </c>
      <c r="M26" s="341">
        <v>10</v>
      </c>
      <c r="N26" s="340">
        <v>11</v>
      </c>
      <c r="O26" s="92">
        <v>12</v>
      </c>
      <c r="P26" s="341">
        <v>13</v>
      </c>
      <c r="Q26" s="340">
        <v>14</v>
      </c>
      <c r="R26" s="92">
        <v>15</v>
      </c>
      <c r="S26" s="341">
        <v>16</v>
      </c>
      <c r="T26" s="340">
        <v>17</v>
      </c>
      <c r="U26" s="92">
        <v>18</v>
      </c>
      <c r="V26" s="341">
        <v>19</v>
      </c>
      <c r="W26" s="340">
        <v>20</v>
      </c>
    </row>
    <row r="27" spans="1:23" s="27" customFormat="1">
      <c r="B27" s="55" t="s">
        <v>110</v>
      </c>
      <c r="C27" s="70" t="s">
        <v>11</v>
      </c>
      <c r="D27" s="377" t="str">
        <f>D5</f>
        <v>spare</v>
      </c>
      <c r="E27" s="377" t="str">
        <f t="shared" ref="E27:W27" si="1">E5</f>
        <v>spare</v>
      </c>
      <c r="F27" s="377" t="str">
        <f t="shared" si="1"/>
        <v>spare</v>
      </c>
      <c r="G27" s="377" t="str">
        <f t="shared" si="1"/>
        <v>spare</v>
      </c>
      <c r="H27" s="377" t="str">
        <f t="shared" si="1"/>
        <v>spare</v>
      </c>
      <c r="I27" s="377" t="str">
        <f t="shared" si="1"/>
        <v>spare</v>
      </c>
      <c r="J27" s="377" t="str">
        <f t="shared" si="1"/>
        <v>spare</v>
      </c>
      <c r="K27" s="377" t="str">
        <f t="shared" si="1"/>
        <v>spare</v>
      </c>
      <c r="L27" s="377" t="str">
        <f t="shared" si="1"/>
        <v>spare</v>
      </c>
      <c r="M27" s="377" t="str">
        <f t="shared" si="1"/>
        <v>spare</v>
      </c>
      <c r="N27" s="377" t="str">
        <f t="shared" si="1"/>
        <v>spare</v>
      </c>
      <c r="O27" s="377" t="str">
        <f t="shared" si="1"/>
        <v>spare</v>
      </c>
      <c r="P27" s="377" t="str">
        <f t="shared" si="1"/>
        <v>spare</v>
      </c>
      <c r="Q27" s="377" t="str">
        <f t="shared" si="1"/>
        <v>spare</v>
      </c>
      <c r="R27" s="377" t="str">
        <f t="shared" si="1"/>
        <v>spare</v>
      </c>
      <c r="S27" s="377" t="str">
        <f t="shared" si="1"/>
        <v>spare</v>
      </c>
      <c r="T27" s="377" t="str">
        <f t="shared" si="1"/>
        <v>spare</v>
      </c>
      <c r="U27" s="377" t="str">
        <f t="shared" si="1"/>
        <v>spare</v>
      </c>
      <c r="V27" s="377" t="str">
        <f t="shared" si="1"/>
        <v>spare</v>
      </c>
      <c r="W27" s="377" t="str">
        <f t="shared" si="1"/>
        <v>spare</v>
      </c>
    </row>
    <row r="28" spans="1:23" s="27" customFormat="1">
      <c r="B28" s="38" t="s">
        <v>105</v>
      </c>
      <c r="C28" s="40" t="s">
        <v>40</v>
      </c>
      <c r="D28" s="342"/>
      <c r="E28" s="342"/>
      <c r="F28" s="342"/>
      <c r="G28" s="342"/>
      <c r="H28" s="342"/>
      <c r="I28" s="342"/>
      <c r="J28" s="342"/>
      <c r="K28" s="342"/>
      <c r="L28" s="342"/>
      <c r="M28" s="342"/>
      <c r="N28" s="342"/>
      <c r="O28" s="342"/>
      <c r="P28" s="342"/>
      <c r="Q28" s="342"/>
      <c r="R28" s="342"/>
      <c r="S28" s="342"/>
      <c r="T28" s="342"/>
      <c r="U28" s="342"/>
      <c r="V28" s="342"/>
      <c r="W28" s="342"/>
    </row>
    <row r="29" spans="1:23" s="27" customFormat="1">
      <c r="B29" s="38" t="s">
        <v>21</v>
      </c>
      <c r="C29" s="40" t="s">
        <v>40</v>
      </c>
      <c r="D29" s="239">
        <f t="shared" ref="D29:W30" si="2">D7*$D15</f>
        <v>0</v>
      </c>
      <c r="E29" s="239">
        <f t="shared" si="2"/>
        <v>0</v>
      </c>
      <c r="F29" s="239">
        <f t="shared" si="2"/>
        <v>0</v>
      </c>
      <c r="G29" s="239">
        <f t="shared" si="2"/>
        <v>0</v>
      </c>
      <c r="H29" s="239">
        <f t="shared" si="2"/>
        <v>0</v>
      </c>
      <c r="I29" s="239">
        <f t="shared" si="2"/>
        <v>0</v>
      </c>
      <c r="J29" s="239">
        <f t="shared" si="2"/>
        <v>0</v>
      </c>
      <c r="K29" s="239">
        <f t="shared" si="2"/>
        <v>0</v>
      </c>
      <c r="L29" s="239">
        <f t="shared" si="2"/>
        <v>0</v>
      </c>
      <c r="M29" s="239">
        <f t="shared" si="2"/>
        <v>0</v>
      </c>
      <c r="N29" s="239">
        <f t="shared" si="2"/>
        <v>0</v>
      </c>
      <c r="O29" s="239">
        <f t="shared" si="2"/>
        <v>0</v>
      </c>
      <c r="P29" s="239">
        <f t="shared" si="2"/>
        <v>0</v>
      </c>
      <c r="Q29" s="239">
        <f t="shared" si="2"/>
        <v>0</v>
      </c>
      <c r="R29" s="239">
        <f t="shared" si="2"/>
        <v>0</v>
      </c>
      <c r="S29" s="239">
        <f t="shared" si="2"/>
        <v>0</v>
      </c>
      <c r="T29" s="239">
        <f t="shared" si="2"/>
        <v>0</v>
      </c>
      <c r="U29" s="239">
        <f t="shared" si="2"/>
        <v>0</v>
      </c>
      <c r="V29" s="239">
        <f t="shared" si="2"/>
        <v>0</v>
      </c>
      <c r="W29" s="239">
        <f t="shared" si="2"/>
        <v>0</v>
      </c>
    </row>
    <row r="30" spans="1:23" s="27" customFormat="1">
      <c r="B30" s="38" t="s">
        <v>22</v>
      </c>
      <c r="C30" s="40" t="s">
        <v>40</v>
      </c>
      <c r="D30" s="239">
        <f>D8*$D16</f>
        <v>0</v>
      </c>
      <c r="E30" s="239">
        <f t="shared" si="2"/>
        <v>0</v>
      </c>
      <c r="F30" s="239">
        <f t="shared" si="2"/>
        <v>0</v>
      </c>
      <c r="G30" s="239">
        <f t="shared" si="2"/>
        <v>0</v>
      </c>
      <c r="H30" s="239">
        <f t="shared" si="2"/>
        <v>0</v>
      </c>
      <c r="I30" s="239">
        <f>I8*$D16</f>
        <v>0</v>
      </c>
      <c r="J30" s="239">
        <f t="shared" si="2"/>
        <v>0</v>
      </c>
      <c r="K30" s="239">
        <f t="shared" si="2"/>
        <v>0</v>
      </c>
      <c r="L30" s="239">
        <f t="shared" si="2"/>
        <v>0</v>
      </c>
      <c r="M30" s="239">
        <f t="shared" si="2"/>
        <v>0</v>
      </c>
      <c r="N30" s="239">
        <f t="shared" si="2"/>
        <v>0</v>
      </c>
      <c r="O30" s="239">
        <f t="shared" si="2"/>
        <v>0</v>
      </c>
      <c r="P30" s="239">
        <f t="shared" si="2"/>
        <v>0</v>
      </c>
      <c r="Q30" s="239">
        <f t="shared" si="2"/>
        <v>0</v>
      </c>
      <c r="R30" s="239">
        <f t="shared" si="2"/>
        <v>0</v>
      </c>
      <c r="S30" s="239">
        <f t="shared" si="2"/>
        <v>0</v>
      </c>
      <c r="T30" s="239">
        <f t="shared" si="2"/>
        <v>0</v>
      </c>
      <c r="U30" s="239">
        <f t="shared" si="2"/>
        <v>0</v>
      </c>
      <c r="V30" s="239">
        <f t="shared" si="2"/>
        <v>0</v>
      </c>
      <c r="W30" s="239">
        <f t="shared" si="2"/>
        <v>0</v>
      </c>
    </row>
    <row r="31" spans="1:23" s="27" customFormat="1">
      <c r="B31" s="38" t="s">
        <v>23</v>
      </c>
      <c r="C31" s="40" t="s">
        <v>40</v>
      </c>
      <c r="D31" s="239">
        <f>D9*$D19</f>
        <v>0</v>
      </c>
      <c r="E31" s="239">
        <f t="shared" ref="E31:W32" si="3">E9*$D19</f>
        <v>0</v>
      </c>
      <c r="F31" s="239">
        <f t="shared" si="3"/>
        <v>0</v>
      </c>
      <c r="G31" s="239">
        <f t="shared" si="3"/>
        <v>0</v>
      </c>
      <c r="H31" s="239">
        <f t="shared" si="3"/>
        <v>0</v>
      </c>
      <c r="I31" s="239">
        <f>I9*$D19</f>
        <v>0</v>
      </c>
      <c r="J31" s="239">
        <f t="shared" si="3"/>
        <v>0</v>
      </c>
      <c r="K31" s="239">
        <f t="shared" si="3"/>
        <v>0</v>
      </c>
      <c r="L31" s="239">
        <f t="shared" si="3"/>
        <v>0</v>
      </c>
      <c r="M31" s="239">
        <f t="shared" si="3"/>
        <v>0</v>
      </c>
      <c r="N31" s="239">
        <f t="shared" si="3"/>
        <v>0</v>
      </c>
      <c r="O31" s="239">
        <f t="shared" si="3"/>
        <v>0</v>
      </c>
      <c r="P31" s="239">
        <f t="shared" si="3"/>
        <v>0</v>
      </c>
      <c r="Q31" s="239">
        <f t="shared" si="3"/>
        <v>0</v>
      </c>
      <c r="R31" s="239">
        <f t="shared" si="3"/>
        <v>0</v>
      </c>
      <c r="S31" s="239">
        <f t="shared" si="3"/>
        <v>0</v>
      </c>
      <c r="T31" s="239">
        <f t="shared" si="3"/>
        <v>0</v>
      </c>
      <c r="U31" s="239">
        <f t="shared" si="3"/>
        <v>0</v>
      </c>
      <c r="V31" s="239">
        <f t="shared" si="3"/>
        <v>0</v>
      </c>
      <c r="W31" s="239">
        <f t="shared" si="3"/>
        <v>0</v>
      </c>
    </row>
    <row r="32" spans="1:23" s="27" customFormat="1">
      <c r="B32" s="38" t="s">
        <v>24</v>
      </c>
      <c r="C32" s="40" t="s">
        <v>40</v>
      </c>
      <c r="D32" s="239">
        <f>D10*$D20</f>
        <v>0</v>
      </c>
      <c r="E32" s="239">
        <f t="shared" si="3"/>
        <v>0</v>
      </c>
      <c r="F32" s="239">
        <f t="shared" si="3"/>
        <v>0</v>
      </c>
      <c r="G32" s="239">
        <f t="shared" si="3"/>
        <v>0</v>
      </c>
      <c r="H32" s="239">
        <f t="shared" si="3"/>
        <v>0</v>
      </c>
      <c r="I32" s="239">
        <f>I10*$D20</f>
        <v>0</v>
      </c>
      <c r="J32" s="239">
        <f t="shared" si="3"/>
        <v>0</v>
      </c>
      <c r="K32" s="239">
        <f t="shared" si="3"/>
        <v>0</v>
      </c>
      <c r="L32" s="239">
        <f t="shared" si="3"/>
        <v>0</v>
      </c>
      <c r="M32" s="239">
        <f t="shared" si="3"/>
        <v>0</v>
      </c>
      <c r="N32" s="239">
        <f t="shared" si="3"/>
        <v>0</v>
      </c>
      <c r="O32" s="239">
        <f t="shared" si="3"/>
        <v>0</v>
      </c>
      <c r="P32" s="239">
        <f t="shared" si="3"/>
        <v>0</v>
      </c>
      <c r="Q32" s="239">
        <f t="shared" si="3"/>
        <v>0</v>
      </c>
      <c r="R32" s="239">
        <f t="shared" si="3"/>
        <v>0</v>
      </c>
      <c r="S32" s="239">
        <f t="shared" si="3"/>
        <v>0</v>
      </c>
      <c r="T32" s="239">
        <f t="shared" si="3"/>
        <v>0</v>
      </c>
      <c r="U32" s="239">
        <f t="shared" si="3"/>
        <v>0</v>
      </c>
      <c r="V32" s="239">
        <f t="shared" si="3"/>
        <v>0</v>
      </c>
      <c r="W32" s="239">
        <f t="shared" si="3"/>
        <v>0</v>
      </c>
    </row>
    <row r="33" spans="1:23" s="27" customFormat="1">
      <c r="A33" s="93"/>
      <c r="B33" s="46" t="s">
        <v>52</v>
      </c>
      <c r="C33" s="343" t="s">
        <v>40</v>
      </c>
      <c r="D33" s="274">
        <f t="shared" ref="D33:W33" si="4">SUM(D29:D32)</f>
        <v>0</v>
      </c>
      <c r="E33" s="274">
        <f t="shared" si="4"/>
        <v>0</v>
      </c>
      <c r="F33" s="274">
        <f t="shared" si="4"/>
        <v>0</v>
      </c>
      <c r="G33" s="274">
        <f t="shared" si="4"/>
        <v>0</v>
      </c>
      <c r="H33" s="274">
        <f t="shared" si="4"/>
        <v>0</v>
      </c>
      <c r="I33" s="274">
        <f t="shared" si="4"/>
        <v>0</v>
      </c>
      <c r="J33" s="274">
        <f t="shared" si="4"/>
        <v>0</v>
      </c>
      <c r="K33" s="274">
        <f t="shared" si="4"/>
        <v>0</v>
      </c>
      <c r="L33" s="274">
        <f t="shared" si="4"/>
        <v>0</v>
      </c>
      <c r="M33" s="274">
        <f t="shared" si="4"/>
        <v>0</v>
      </c>
      <c r="N33" s="274">
        <f t="shared" si="4"/>
        <v>0</v>
      </c>
      <c r="O33" s="274">
        <f t="shared" si="4"/>
        <v>0</v>
      </c>
      <c r="P33" s="274">
        <f t="shared" si="4"/>
        <v>0</v>
      </c>
      <c r="Q33" s="274">
        <f t="shared" si="4"/>
        <v>0</v>
      </c>
      <c r="R33" s="274">
        <f t="shared" si="4"/>
        <v>0</v>
      </c>
      <c r="S33" s="274">
        <f t="shared" si="4"/>
        <v>0</v>
      </c>
      <c r="T33" s="274">
        <f t="shared" si="4"/>
        <v>0</v>
      </c>
      <c r="U33" s="274">
        <f t="shared" si="4"/>
        <v>0</v>
      </c>
      <c r="V33" s="274">
        <f t="shared" si="4"/>
        <v>0</v>
      </c>
      <c r="W33" s="274">
        <f t="shared" si="4"/>
        <v>0</v>
      </c>
    </row>
    <row r="34" spans="1:23" s="27" customFormat="1">
      <c r="A34" s="93"/>
      <c r="B34" s="29"/>
      <c r="C34" s="343" t="s">
        <v>68</v>
      </c>
      <c r="D34" s="346">
        <f>'Common Parameters'!D19</f>
        <v>0</v>
      </c>
      <c r="E34" s="346">
        <f>'Common Parameters'!E19</f>
        <v>0</v>
      </c>
      <c r="F34" s="346">
        <f>'Common Parameters'!F19</f>
        <v>0</v>
      </c>
      <c r="G34" s="346">
        <f>'Common Parameters'!G19</f>
        <v>0</v>
      </c>
      <c r="H34" s="346">
        <f>'Common Parameters'!H19</f>
        <v>0</v>
      </c>
      <c r="I34" s="346">
        <f>'Common Parameters'!I19</f>
        <v>0</v>
      </c>
      <c r="J34" s="346">
        <f>'Common Parameters'!J19</f>
        <v>0</v>
      </c>
      <c r="K34" s="346">
        <f>'Common Parameters'!K19</f>
        <v>0</v>
      </c>
      <c r="L34" s="346">
        <f>'Common Parameters'!L19</f>
        <v>0</v>
      </c>
      <c r="M34" s="346">
        <f>'Common Parameters'!M19</f>
        <v>0</v>
      </c>
      <c r="N34" s="346">
        <f>'Common Parameters'!N19</f>
        <v>0</v>
      </c>
      <c r="O34" s="346">
        <f>'Common Parameters'!O19</f>
        <v>0</v>
      </c>
      <c r="P34" s="346">
        <f>'Common Parameters'!P19</f>
        <v>0</v>
      </c>
      <c r="Q34" s="346">
        <f>'Common Parameters'!Q19</f>
        <v>0</v>
      </c>
      <c r="R34" s="346">
        <f>'Common Parameters'!R19</f>
        <v>0</v>
      </c>
      <c r="S34" s="346">
        <f>'Common Parameters'!S19</f>
        <v>0</v>
      </c>
      <c r="T34" s="346">
        <f>'Common Parameters'!T19</f>
        <v>0</v>
      </c>
      <c r="U34" s="346">
        <f>'Common Parameters'!U19</f>
        <v>0</v>
      </c>
      <c r="V34" s="346">
        <f>'Common Parameters'!V19</f>
        <v>0</v>
      </c>
      <c r="W34" s="346">
        <f>'Common Parameters'!W19</f>
        <v>0</v>
      </c>
    </row>
    <row r="35" spans="1:23" s="27" customFormat="1">
      <c r="B35" s="29"/>
      <c r="C35" s="64"/>
      <c r="D35" s="64"/>
      <c r="E35" s="64"/>
      <c r="F35" s="64"/>
      <c r="G35" s="64"/>
      <c r="H35" s="64"/>
      <c r="I35" s="64"/>
      <c r="J35" s="64"/>
      <c r="K35" s="64"/>
      <c r="L35" s="64"/>
      <c r="M35" s="64"/>
    </row>
    <row r="36" spans="1:23" s="27" customFormat="1"/>
    <row r="37" spans="1:23" s="27" customFormat="1">
      <c r="B37" s="171" t="s">
        <v>132</v>
      </c>
      <c r="C37" s="280">
        <f>SUMPRODUCT(D33:W33,D34:W34)</f>
        <v>0</v>
      </c>
    </row>
    <row r="38" spans="1:23" s="27" customFormat="1"/>
    <row r="39" spans="1:23" s="27" customFormat="1"/>
    <row r="40" spans="1:23" s="27" customFormat="1">
      <c r="B40" s="9" t="s">
        <v>350</v>
      </c>
      <c r="C40" s="28"/>
      <c r="D40" s="28"/>
      <c r="E40" s="28"/>
      <c r="F40" s="28"/>
      <c r="G40" s="28"/>
      <c r="H40" s="28"/>
      <c r="I40" s="28"/>
      <c r="J40" s="28"/>
      <c r="K40" s="28"/>
      <c r="L40" s="28"/>
      <c r="M40" s="28"/>
      <c r="N40" s="28"/>
      <c r="O40" s="28"/>
      <c r="P40" s="28"/>
      <c r="Q40" s="28"/>
      <c r="R40" s="28"/>
      <c r="S40" s="28"/>
      <c r="T40" s="28"/>
      <c r="U40" s="28"/>
      <c r="V40" s="28"/>
      <c r="W40" s="28"/>
    </row>
    <row r="41" spans="1:23" s="27" customFormat="1"/>
    <row r="42" spans="1:23" s="27" customFormat="1">
      <c r="B42" s="59" t="s">
        <v>374</v>
      </c>
    </row>
    <row r="43" spans="1:23">
      <c r="B43" s="27"/>
      <c r="C43" s="27"/>
      <c r="D43" s="27"/>
      <c r="E43" s="27"/>
      <c r="F43" s="27"/>
      <c r="G43" s="27"/>
      <c r="H43" s="27"/>
      <c r="I43" s="27"/>
      <c r="J43" s="27"/>
      <c r="K43" s="27"/>
      <c r="L43" s="27"/>
      <c r="M43" s="27"/>
      <c r="N43" s="27"/>
      <c r="O43" s="27"/>
      <c r="P43" s="27"/>
      <c r="Q43" s="27"/>
      <c r="R43" s="27"/>
      <c r="S43" s="27"/>
      <c r="T43" s="27"/>
      <c r="U43" s="27"/>
      <c r="V43" s="27"/>
      <c r="W43" s="27"/>
    </row>
    <row r="44" spans="1:23">
      <c r="B44" s="27"/>
      <c r="C44" s="4"/>
      <c r="D44" s="27"/>
      <c r="E44" s="27"/>
      <c r="F44" s="27"/>
      <c r="G44" s="27"/>
      <c r="H44" s="27"/>
      <c r="I44" s="27"/>
      <c r="J44" s="27"/>
      <c r="K44" s="27"/>
      <c r="L44" s="27"/>
      <c r="M44" s="27"/>
      <c r="N44" s="27"/>
      <c r="O44" s="27"/>
      <c r="P44" s="27"/>
      <c r="Q44" s="27"/>
      <c r="R44" s="27"/>
      <c r="S44" s="27"/>
      <c r="T44" s="27"/>
      <c r="U44" s="27"/>
      <c r="V44" s="27"/>
      <c r="W44" s="27"/>
    </row>
    <row r="45" spans="1:23">
      <c r="D45" s="170"/>
      <c r="E45" s="170"/>
      <c r="F45" s="170"/>
      <c r="G45" s="170"/>
      <c r="H45" s="170"/>
      <c r="I45" s="170"/>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Contents</vt:lpstr>
      <vt:lpstr>Common Parameters</vt:lpstr>
      <vt:lpstr>Margin</vt:lpstr>
      <vt:lpstr>Revenue</vt:lpstr>
      <vt:lpstr>Wholesale costs cable</vt:lpstr>
      <vt:lpstr>Own network costs</vt:lpstr>
      <vt:lpstr>Retail and other costs</vt:lpstr>
      <vt:lpstr>Voice traffic costs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2016-03-01T14:09:12Z</dcterms:created>
  <dcterms:modified xsi:type="dcterms:W3CDTF">2016-03-01T14:09:26Z</dcterms:modified>
</cp:coreProperties>
</file>